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/Desktop/SR for Stadia v0.9 DFB:"/>
    </mc:Choice>
  </mc:AlternateContent>
  <xr:revisionPtr revIDLastSave="0" documentId="13_ncr:1_{8AA44CBF-3485-5C43-A811-B4BB3D72D073}" xr6:coauthVersionLast="45" xr6:coauthVersionMax="45" xr10:uidLastSave="{00000000-0000-0000-0000-000000000000}"/>
  <bookViews>
    <workbookView xWindow="0" yWindow="460" windowWidth="25600" windowHeight="13840" xr2:uid="{40221047-6B7A-834F-BECB-499F947EFF09}"/>
  </bookViews>
  <sheets>
    <sheet name="Start Right for Stadia" sheetId="2" r:id="rId1"/>
    <sheet name=" " sheetId="1" state="hidden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S28" i="1" l="1"/>
  <c r="AS27" i="1"/>
  <c r="AS26" i="1"/>
  <c r="AN28" i="1"/>
  <c r="AN27" i="1"/>
  <c r="AN19" i="1"/>
  <c r="BS43" i="1" l="1"/>
  <c r="BC54" i="1"/>
  <c r="U7" i="2"/>
  <c r="B7" i="2"/>
  <c r="B17" i="2"/>
  <c r="P21" i="2"/>
  <c r="P13" i="2"/>
  <c r="N4" i="2"/>
  <c r="J4" i="2"/>
  <c r="F4" i="2"/>
  <c r="L5" i="2" l="1"/>
  <c r="H5" i="2"/>
  <c r="D5" i="2"/>
  <c r="BB20" i="1"/>
  <c r="BE33" i="1"/>
  <c r="BH50" i="1"/>
  <c r="BH71" i="1" s="1"/>
  <c r="BE50" i="1"/>
  <c r="BB50" i="1"/>
  <c r="BB71" i="1" s="1"/>
  <c r="BH49" i="1"/>
  <c r="BH70" i="1" s="1"/>
  <c r="BE49" i="1"/>
  <c r="BB49" i="1"/>
  <c r="BB70" i="1" s="1"/>
  <c r="BH48" i="1"/>
  <c r="BH69" i="1" s="1"/>
  <c r="BE48" i="1"/>
  <c r="BE69" i="1" s="1"/>
  <c r="BB48" i="1"/>
  <c r="BB69" i="1" s="1"/>
  <c r="BH47" i="1"/>
  <c r="BH68" i="1" s="1"/>
  <c r="BE47" i="1"/>
  <c r="BB47" i="1"/>
  <c r="BB68" i="1" s="1"/>
  <c r="BH46" i="1"/>
  <c r="BH67" i="1" s="1"/>
  <c r="BE46" i="1"/>
  <c r="BB46" i="1"/>
  <c r="BB67" i="1" s="1"/>
  <c r="BH45" i="1"/>
  <c r="BH66" i="1" s="1"/>
  <c r="BE45" i="1"/>
  <c r="BE66" i="1" s="1"/>
  <c r="BB45" i="1"/>
  <c r="BB66" i="1" s="1"/>
  <c r="BH44" i="1"/>
  <c r="BH65" i="1" s="1"/>
  <c r="BE44" i="1"/>
  <c r="BB44" i="1"/>
  <c r="BB65" i="1" s="1"/>
  <c r="BH43" i="1"/>
  <c r="BH64" i="1" s="1"/>
  <c r="BE43" i="1"/>
  <c r="BE64" i="1" s="1"/>
  <c r="BB43" i="1"/>
  <c r="BB64" i="1" s="1"/>
  <c r="BH40" i="1"/>
  <c r="BH61" i="1" s="1"/>
  <c r="BE40" i="1"/>
  <c r="BE61" i="1" s="1"/>
  <c r="BB40" i="1"/>
  <c r="BB61" i="1" s="1"/>
  <c r="BH39" i="1"/>
  <c r="BH60" i="1" s="1"/>
  <c r="BE39" i="1"/>
  <c r="BE60" i="1" s="1"/>
  <c r="BB39" i="1"/>
  <c r="BB60" i="1" s="1"/>
  <c r="BH38" i="1"/>
  <c r="BH59" i="1" s="1"/>
  <c r="BE38" i="1"/>
  <c r="BB38" i="1"/>
  <c r="BB59" i="1" s="1"/>
  <c r="BH37" i="1"/>
  <c r="BH58" i="1" s="1"/>
  <c r="BE37" i="1"/>
  <c r="BB37" i="1"/>
  <c r="BB58" i="1" s="1"/>
  <c r="BH36" i="1"/>
  <c r="BH57" i="1" s="1"/>
  <c r="BE36" i="1"/>
  <c r="BB36" i="1"/>
  <c r="BB57" i="1" s="1"/>
  <c r="BH35" i="1"/>
  <c r="BH56" i="1" s="1"/>
  <c r="BE35" i="1"/>
  <c r="BE56" i="1" s="1"/>
  <c r="BB35" i="1"/>
  <c r="BB56" i="1" s="1"/>
  <c r="BH34" i="1"/>
  <c r="BH55" i="1" s="1"/>
  <c r="BE34" i="1"/>
  <c r="BE55" i="1" s="1"/>
  <c r="BB34" i="1"/>
  <c r="BB55" i="1" s="1"/>
  <c r="BH33" i="1"/>
  <c r="BH54" i="1" s="1"/>
  <c r="BB33" i="1"/>
  <c r="BB54" i="1" s="1"/>
  <c r="L28" i="1"/>
  <c r="L27" i="1"/>
  <c r="L26" i="1"/>
  <c r="L25" i="1"/>
  <c r="L24" i="1"/>
  <c r="L23" i="1"/>
  <c r="L22" i="1"/>
  <c r="L21" i="1"/>
  <c r="AC21" i="1" s="1"/>
  <c r="BI43" i="1" s="1"/>
  <c r="BI64" i="1" s="1"/>
  <c r="L18" i="1"/>
  <c r="L17" i="1"/>
  <c r="L16" i="1"/>
  <c r="L15" i="1"/>
  <c r="L14" i="1"/>
  <c r="L13" i="1"/>
  <c r="L12" i="1"/>
  <c r="L11" i="1"/>
  <c r="AC11" i="1" s="1"/>
  <c r="BI33" i="1" s="1"/>
  <c r="BI54" i="1" s="1"/>
  <c r="I18" i="1"/>
  <c r="I17" i="1"/>
  <c r="I16" i="1"/>
  <c r="I15" i="1"/>
  <c r="I14" i="1"/>
  <c r="I13" i="1"/>
  <c r="I12" i="1"/>
  <c r="I11" i="1"/>
  <c r="AB11" i="1" s="1"/>
  <c r="BG33" i="1" s="1"/>
  <c r="I28" i="1"/>
  <c r="I27" i="1"/>
  <c r="I26" i="1"/>
  <c r="I25" i="1"/>
  <c r="I24" i="1"/>
  <c r="I23" i="1"/>
  <c r="I22" i="1"/>
  <c r="I21" i="1"/>
  <c r="AB21" i="1" s="1"/>
  <c r="F28" i="1"/>
  <c r="F27" i="1"/>
  <c r="F26" i="1"/>
  <c r="F25" i="1"/>
  <c r="F24" i="1"/>
  <c r="F23" i="1"/>
  <c r="F22" i="1"/>
  <c r="F21" i="1"/>
  <c r="AA21" i="1" s="1"/>
  <c r="F18" i="1"/>
  <c r="F17" i="1"/>
  <c r="F16" i="1"/>
  <c r="F15" i="1"/>
  <c r="F14" i="1"/>
  <c r="F13" i="1"/>
  <c r="F12" i="1"/>
  <c r="F11" i="1"/>
  <c r="AA11" i="1" s="1"/>
  <c r="BC33" i="1" s="1"/>
  <c r="BR13" i="1" s="1"/>
  <c r="BO54" i="1" l="1"/>
  <c r="BT13" i="1"/>
  <c r="BT21" i="1"/>
  <c r="BM33" i="1"/>
  <c r="BS13" i="1"/>
  <c r="BK33" i="1"/>
  <c r="AB22" i="1"/>
  <c r="BG44" i="1" s="1"/>
  <c r="BS22" i="1" s="1"/>
  <c r="BO64" i="1"/>
  <c r="BO43" i="1"/>
  <c r="BW43" i="1"/>
  <c r="AA22" i="1"/>
  <c r="BC44" i="1" s="1"/>
  <c r="BO33" i="1"/>
  <c r="AA12" i="1"/>
  <c r="BC34" i="1" s="1"/>
  <c r="BE59" i="1"/>
  <c r="AC22" i="1"/>
  <c r="BG54" i="1"/>
  <c r="BK54" i="1"/>
  <c r="AC12" i="1"/>
  <c r="AC13" i="1" s="1"/>
  <c r="AC14" i="1" s="1"/>
  <c r="BE67" i="1"/>
  <c r="BE71" i="1"/>
  <c r="BE54" i="1"/>
  <c r="BE68" i="1"/>
  <c r="BE70" i="1"/>
  <c r="BE65" i="1"/>
  <c r="BE58" i="1"/>
  <c r="BE57" i="1"/>
  <c r="AB12" i="1"/>
  <c r="BG43" i="1"/>
  <c r="BC43" i="1"/>
  <c r="BR21" i="1" s="1"/>
  <c r="G7" i="1"/>
  <c r="AL7" i="1" s="1"/>
  <c r="Z4" i="2"/>
  <c r="Z5" i="2"/>
  <c r="AB4" i="2"/>
  <c r="AB3" i="2"/>
  <c r="Z3" i="2"/>
  <c r="Z2" i="2"/>
  <c r="AF2" i="1"/>
  <c r="BH20" i="1" s="1"/>
  <c r="BI20" i="1" s="1"/>
  <c r="N2" i="1"/>
  <c r="N27" i="1"/>
  <c r="N4" i="1"/>
  <c r="N3" i="1"/>
  <c r="D6" i="1"/>
  <c r="D7" i="1"/>
  <c r="AG7" i="1" s="1"/>
  <c r="J7" i="1"/>
  <c r="AQ7" i="1" s="1"/>
  <c r="J6" i="1"/>
  <c r="G6" i="1"/>
  <c r="G18" i="1"/>
  <c r="G17" i="1"/>
  <c r="G16" i="1"/>
  <c r="G15" i="1"/>
  <c r="G14" i="1"/>
  <c r="G13" i="1"/>
  <c r="G12" i="1"/>
  <c r="G11" i="1"/>
  <c r="J18" i="1"/>
  <c r="J17" i="1"/>
  <c r="J16" i="1"/>
  <c r="J15" i="1"/>
  <c r="J14" i="1"/>
  <c r="J13" i="1"/>
  <c r="J12" i="1"/>
  <c r="J11" i="1"/>
  <c r="J28" i="1"/>
  <c r="J27" i="1"/>
  <c r="J26" i="1"/>
  <c r="J25" i="1"/>
  <c r="J24" i="1"/>
  <c r="J23" i="1"/>
  <c r="J22" i="1"/>
  <c r="J21" i="1"/>
  <c r="G28" i="1"/>
  <c r="G27" i="1"/>
  <c r="G26" i="1"/>
  <c r="G25" i="1"/>
  <c r="G24" i="1"/>
  <c r="G23" i="1"/>
  <c r="G22" i="1"/>
  <c r="G21" i="1"/>
  <c r="D28" i="1"/>
  <c r="D27" i="1"/>
  <c r="D26" i="1"/>
  <c r="D25" i="1"/>
  <c r="D24" i="1"/>
  <c r="D23" i="1"/>
  <c r="D22" i="1"/>
  <c r="D21" i="1"/>
  <c r="C28" i="1"/>
  <c r="C27" i="1"/>
  <c r="C26" i="1"/>
  <c r="C25" i="1"/>
  <c r="C24" i="1"/>
  <c r="C23" i="1"/>
  <c r="C22" i="1"/>
  <c r="C21" i="1"/>
  <c r="C18" i="1"/>
  <c r="C17" i="1"/>
  <c r="C16" i="1"/>
  <c r="C15" i="1"/>
  <c r="C14" i="1"/>
  <c r="C13" i="1"/>
  <c r="C12" i="1"/>
  <c r="C11" i="1"/>
  <c r="D18" i="1"/>
  <c r="D17" i="1"/>
  <c r="D16" i="1"/>
  <c r="D15" i="1"/>
  <c r="D14" i="1"/>
  <c r="AG15" i="1" s="1"/>
  <c r="D13" i="1"/>
  <c r="D12" i="1"/>
  <c r="D11" i="1"/>
  <c r="U5" i="2"/>
  <c r="U4" i="2"/>
  <c r="U3" i="2"/>
  <c r="AC28" i="2"/>
  <c r="M2" i="2"/>
  <c r="AW8" i="1" l="1"/>
  <c r="AB23" i="1"/>
  <c r="AB24" i="1" s="1"/>
  <c r="BU43" i="1"/>
  <c r="BS21" i="1"/>
  <c r="BK34" i="1"/>
  <c r="BR14" i="1"/>
  <c r="BS44" i="1"/>
  <c r="BR22" i="1"/>
  <c r="AA23" i="1"/>
  <c r="BC45" i="1" s="1"/>
  <c r="BK45" i="1" s="1"/>
  <c r="BK43" i="1"/>
  <c r="BU44" i="1"/>
  <c r="BM44" i="1"/>
  <c r="BM54" i="1"/>
  <c r="BM43" i="1"/>
  <c r="BK44" i="1"/>
  <c r="AA13" i="1"/>
  <c r="AA14" i="1" s="1"/>
  <c r="BC36" i="1" s="1"/>
  <c r="BR16" i="1" s="1"/>
  <c r="BC55" i="1"/>
  <c r="BK55" i="1" s="1"/>
  <c r="BI34" i="1"/>
  <c r="BI35" i="1"/>
  <c r="BT15" i="1" s="1"/>
  <c r="BG64" i="1"/>
  <c r="BM64" i="1" s="1"/>
  <c r="BC64" i="1"/>
  <c r="BK64" i="1" s="1"/>
  <c r="BC65" i="1"/>
  <c r="BK65" i="1" s="1"/>
  <c r="BG65" i="1"/>
  <c r="BM65" i="1" s="1"/>
  <c r="AC23" i="1"/>
  <c r="BI44" i="1"/>
  <c r="BT22" i="1" s="1"/>
  <c r="AC15" i="1"/>
  <c r="BI36" i="1"/>
  <c r="BT16" i="1" s="1"/>
  <c r="AB13" i="1"/>
  <c r="BG34" i="1"/>
  <c r="I2" i="2"/>
  <c r="E2" i="2"/>
  <c r="E28" i="2"/>
  <c r="U26" i="2"/>
  <c r="U16" i="2"/>
  <c r="P2" i="2"/>
  <c r="P5" i="2"/>
  <c r="P4" i="2"/>
  <c r="P3" i="2"/>
  <c r="S28" i="2"/>
  <c r="Q28" i="2"/>
  <c r="S12" i="2"/>
  <c r="S11" i="2"/>
  <c r="S10" i="2"/>
  <c r="P8" i="2"/>
  <c r="S20" i="2"/>
  <c r="P20" i="2"/>
  <c r="P19" i="2"/>
  <c r="P18" i="2"/>
  <c r="P12" i="2"/>
  <c r="P11" i="2"/>
  <c r="P10" i="2"/>
  <c r="P9" i="2"/>
  <c r="F26" i="2"/>
  <c r="J26" i="2"/>
  <c r="N26" i="2"/>
  <c r="N16" i="2"/>
  <c r="J16" i="2"/>
  <c r="F16" i="2"/>
  <c r="F25" i="2"/>
  <c r="F24" i="2"/>
  <c r="F23" i="2"/>
  <c r="F22" i="2"/>
  <c r="F21" i="2"/>
  <c r="F20" i="2"/>
  <c r="F19" i="2"/>
  <c r="F18" i="2"/>
  <c r="J25" i="2"/>
  <c r="J24" i="2"/>
  <c r="J23" i="2"/>
  <c r="J22" i="2"/>
  <c r="J21" i="2"/>
  <c r="J20" i="2"/>
  <c r="J19" i="2"/>
  <c r="J18" i="2"/>
  <c r="N25" i="2"/>
  <c r="N24" i="2"/>
  <c r="N23" i="2"/>
  <c r="N22" i="2"/>
  <c r="N21" i="2"/>
  <c r="N20" i="2"/>
  <c r="N19" i="2"/>
  <c r="N18" i="2"/>
  <c r="N15" i="2"/>
  <c r="N14" i="2"/>
  <c r="N13" i="2"/>
  <c r="N12" i="2"/>
  <c r="N11" i="2"/>
  <c r="N10" i="2"/>
  <c r="N9" i="2"/>
  <c r="N8" i="2"/>
  <c r="J15" i="2"/>
  <c r="J14" i="2"/>
  <c r="J13" i="2"/>
  <c r="J12" i="2"/>
  <c r="J11" i="2"/>
  <c r="J10" i="2"/>
  <c r="J9" i="2"/>
  <c r="J8" i="2"/>
  <c r="F8" i="2"/>
  <c r="F15" i="2"/>
  <c r="F14" i="2"/>
  <c r="F13" i="2"/>
  <c r="F12" i="2"/>
  <c r="F11" i="2"/>
  <c r="F10" i="2"/>
  <c r="F9" i="2"/>
  <c r="B8" i="2"/>
  <c r="B25" i="2"/>
  <c r="B18" i="2"/>
  <c r="B19" i="2"/>
  <c r="B24" i="2"/>
  <c r="B23" i="2"/>
  <c r="B22" i="2"/>
  <c r="B21" i="2"/>
  <c r="B20" i="2"/>
  <c r="B15" i="2"/>
  <c r="B14" i="2"/>
  <c r="B13" i="2"/>
  <c r="B12" i="2"/>
  <c r="B11" i="2"/>
  <c r="B10" i="2"/>
  <c r="B9" i="2"/>
  <c r="M31" i="1"/>
  <c r="P28" i="2" s="1"/>
  <c r="BG45" i="1" l="1"/>
  <c r="BS23" i="1" s="1"/>
  <c r="BO34" i="1"/>
  <c r="BT14" i="1"/>
  <c r="BM34" i="1"/>
  <c r="BS14" i="1"/>
  <c r="BS45" i="1"/>
  <c r="BR23" i="1"/>
  <c r="AA24" i="1"/>
  <c r="AA25" i="1" s="1"/>
  <c r="BO36" i="1"/>
  <c r="BK36" i="1"/>
  <c r="BI65" i="1"/>
  <c r="BO65" i="1" s="1"/>
  <c r="BW44" i="1"/>
  <c r="BO44" i="1"/>
  <c r="BI56" i="1"/>
  <c r="BO56" i="1" s="1"/>
  <c r="BO35" i="1"/>
  <c r="BC57" i="1"/>
  <c r="BC35" i="1"/>
  <c r="BR15" i="1" s="1"/>
  <c r="AA15" i="1"/>
  <c r="BC37" i="1" s="1"/>
  <c r="BR17" i="1" s="1"/>
  <c r="BI55" i="1"/>
  <c r="BO55" i="1" s="1"/>
  <c r="BI57" i="1"/>
  <c r="BO57" i="1" s="1"/>
  <c r="BC66" i="1"/>
  <c r="BK66" i="1" s="1"/>
  <c r="BG55" i="1"/>
  <c r="BM55" i="1" s="1"/>
  <c r="AC24" i="1"/>
  <c r="BI45" i="1"/>
  <c r="BT23" i="1" s="1"/>
  <c r="AC16" i="1"/>
  <c r="BI37" i="1"/>
  <c r="BT17" i="1" s="1"/>
  <c r="BG35" i="1"/>
  <c r="BS15" i="1" s="1"/>
  <c r="AB14" i="1"/>
  <c r="AB25" i="1"/>
  <c r="BG46" i="1"/>
  <c r="BS24" i="1" s="1"/>
  <c r="BJ20" i="1"/>
  <c r="AY10" i="1"/>
  <c r="AY6" i="1"/>
  <c r="AY9" i="1"/>
  <c r="AY5" i="1"/>
  <c r="AY8" i="1"/>
  <c r="AY4" i="1"/>
  <c r="AV20" i="1"/>
  <c r="AT20" i="1"/>
  <c r="AO20" i="1"/>
  <c r="AJ20" i="1"/>
  <c r="BG66" i="1" l="1"/>
  <c r="BM66" i="1" s="1"/>
  <c r="BU45" i="1"/>
  <c r="BM45" i="1"/>
  <c r="BK57" i="1"/>
  <c r="BC46" i="1"/>
  <c r="BO37" i="1"/>
  <c r="BM35" i="1"/>
  <c r="BK35" i="1"/>
  <c r="BK37" i="1"/>
  <c r="BI66" i="1"/>
  <c r="BO66" i="1" s="1"/>
  <c r="BW45" i="1"/>
  <c r="BO45" i="1"/>
  <c r="BU46" i="1"/>
  <c r="BM46" i="1"/>
  <c r="BC56" i="1"/>
  <c r="AA16" i="1"/>
  <c r="BC38" i="1" s="1"/>
  <c r="BR18" i="1" s="1"/>
  <c r="BC58" i="1"/>
  <c r="BI58" i="1"/>
  <c r="BO58" i="1" s="1"/>
  <c r="BG67" i="1"/>
  <c r="BM67" i="1" s="1"/>
  <c r="BG56" i="1"/>
  <c r="BM56" i="1" s="1"/>
  <c r="BI46" i="1"/>
  <c r="BT24" i="1" s="1"/>
  <c r="AC25" i="1"/>
  <c r="BI38" i="1"/>
  <c r="BT18" i="1" s="1"/>
  <c r="AC17" i="1"/>
  <c r="AB15" i="1"/>
  <c r="BG36" i="1"/>
  <c r="BS16" i="1" s="1"/>
  <c r="AB26" i="1"/>
  <c r="BG47" i="1"/>
  <c r="BS25" i="1" s="1"/>
  <c r="AA26" i="1"/>
  <c r="BC47" i="1"/>
  <c r="AG17" i="1"/>
  <c r="BC5" i="1"/>
  <c r="BC6" i="1"/>
  <c r="BC7" i="1" s="1"/>
  <c r="AQ28" i="1"/>
  <c r="AQ27" i="1"/>
  <c r="AQ26" i="1"/>
  <c r="AQ25" i="1"/>
  <c r="AS25" i="1" s="1"/>
  <c r="AQ24" i="1"/>
  <c r="AQ23" i="1"/>
  <c r="AQ22" i="1"/>
  <c r="AQ21" i="1"/>
  <c r="AQ19" i="1"/>
  <c r="AS19" i="1" s="1"/>
  <c r="AQ18" i="1"/>
  <c r="AS18" i="1" s="1"/>
  <c r="AQ17" i="1"/>
  <c r="AS17" i="1" s="1"/>
  <c r="AQ16" i="1"/>
  <c r="AQ15" i="1"/>
  <c r="AQ14" i="1"/>
  <c r="AQ13" i="1"/>
  <c r="AQ12" i="1"/>
  <c r="AL28" i="1"/>
  <c r="AL27" i="1"/>
  <c r="AL26" i="1"/>
  <c r="AN26" i="1" s="1"/>
  <c r="AL25" i="1"/>
  <c r="AN25" i="1" s="1"/>
  <c r="AL24" i="1"/>
  <c r="AL23" i="1"/>
  <c r="AL22" i="1"/>
  <c r="AL21" i="1"/>
  <c r="AL19" i="1"/>
  <c r="AL18" i="1"/>
  <c r="AN18" i="1" s="1"/>
  <c r="AL17" i="1"/>
  <c r="AN17" i="1" s="1"/>
  <c r="AL16" i="1"/>
  <c r="AL15" i="1"/>
  <c r="AL14" i="1"/>
  <c r="AL13" i="1"/>
  <c r="AL12" i="1"/>
  <c r="AG28" i="1"/>
  <c r="AI28" i="1" s="1"/>
  <c r="AG27" i="1"/>
  <c r="AG26" i="1"/>
  <c r="AG25" i="1"/>
  <c r="AG24" i="1"/>
  <c r="AG23" i="1"/>
  <c r="AG22" i="1"/>
  <c r="AG21" i="1"/>
  <c r="AG19" i="1"/>
  <c r="AG18" i="1"/>
  <c r="AG16" i="1"/>
  <c r="AG14" i="1"/>
  <c r="AG13" i="1"/>
  <c r="AG12" i="1"/>
  <c r="AE28" i="1"/>
  <c r="AE27" i="1"/>
  <c r="AV27" i="1" s="1"/>
  <c r="AE26" i="1"/>
  <c r="AV26" i="1" s="1"/>
  <c r="AE25" i="1"/>
  <c r="AV25" i="1" s="1"/>
  <c r="AE24" i="1"/>
  <c r="AE23" i="1"/>
  <c r="AV23" i="1" s="1"/>
  <c r="AE22" i="1"/>
  <c r="AV22" i="1" s="1"/>
  <c r="AE21" i="1"/>
  <c r="AE19" i="1"/>
  <c r="AE18" i="1"/>
  <c r="AV18" i="1" s="1"/>
  <c r="AE17" i="1"/>
  <c r="AV17" i="1" s="1"/>
  <c r="AE16" i="1"/>
  <c r="AV16" i="1" s="1"/>
  <c r="AE15" i="1"/>
  <c r="AE14" i="1"/>
  <c r="AV14" i="1" s="1"/>
  <c r="AE13" i="1"/>
  <c r="AV13" i="1" s="1"/>
  <c r="AE12" i="1"/>
  <c r="BH11" i="1" l="1"/>
  <c r="BB1" i="1" s="1"/>
  <c r="BB2" i="1" s="1"/>
  <c r="BC2" i="1" s="1"/>
  <c r="BI5" i="1"/>
  <c r="BB16" i="1"/>
  <c r="BC16" i="1" s="1"/>
  <c r="BH16" i="1" s="1"/>
  <c r="BI16" i="1" s="1"/>
  <c r="BB13" i="1"/>
  <c r="BB22" i="1"/>
  <c r="BB18" i="1"/>
  <c r="BB23" i="1"/>
  <c r="BB17" i="1"/>
  <c r="BC17" i="1" s="1"/>
  <c r="BH17" i="1" s="1"/>
  <c r="BI17" i="1" s="1"/>
  <c r="BB24" i="1"/>
  <c r="BB26" i="1"/>
  <c r="BB27" i="1"/>
  <c r="BB19" i="1"/>
  <c r="Z29" i="1"/>
  <c r="AC26" i="2" s="1"/>
  <c r="BB28" i="1"/>
  <c r="BB15" i="1"/>
  <c r="BC15" i="1" s="1"/>
  <c r="BH15" i="1" s="1"/>
  <c r="BI15" i="1" s="1"/>
  <c r="BB25" i="1"/>
  <c r="BB21" i="1"/>
  <c r="BB12" i="1"/>
  <c r="BC12" i="1" s="1"/>
  <c r="BH12" i="1" s="1"/>
  <c r="BI12" i="1" s="1"/>
  <c r="BB14" i="1"/>
  <c r="BS46" i="1"/>
  <c r="BR24" i="1"/>
  <c r="BS47" i="1"/>
  <c r="BR25" i="1"/>
  <c r="BC67" i="1"/>
  <c r="BK67" i="1" s="1"/>
  <c r="BK56" i="1"/>
  <c r="BK58" i="1"/>
  <c r="BK46" i="1"/>
  <c r="BO38" i="1"/>
  <c r="BM36" i="1"/>
  <c r="BK38" i="1"/>
  <c r="BC20" i="1" s="1"/>
  <c r="BI67" i="1"/>
  <c r="BO67" i="1" s="1"/>
  <c r="BO46" i="1"/>
  <c r="BW46" i="1"/>
  <c r="BU47" i="1"/>
  <c r="BM47" i="1"/>
  <c r="BK47" i="1"/>
  <c r="BC59" i="1"/>
  <c r="AA17" i="1"/>
  <c r="AA18" i="1" s="1"/>
  <c r="BC40" i="1" s="1"/>
  <c r="BK40" i="1" s="1"/>
  <c r="BI59" i="1"/>
  <c r="BO59" i="1" s="1"/>
  <c r="BC68" i="1"/>
  <c r="BK68" i="1" s="1"/>
  <c r="BG68" i="1"/>
  <c r="BM68" i="1" s="1"/>
  <c r="BG57" i="1"/>
  <c r="BM57" i="1" s="1"/>
  <c r="BI47" i="1"/>
  <c r="BT25" i="1" s="1"/>
  <c r="AC26" i="1"/>
  <c r="AC18" i="1"/>
  <c r="BI40" i="1" s="1"/>
  <c r="BO40" i="1" s="1"/>
  <c r="BI39" i="1"/>
  <c r="BT19" i="1" s="1"/>
  <c r="BG37" i="1"/>
  <c r="BS17" i="1" s="1"/>
  <c r="AB16" i="1"/>
  <c r="BG48" i="1"/>
  <c r="BS26" i="1" s="1"/>
  <c r="AB27" i="1"/>
  <c r="AA27" i="1"/>
  <c r="BC48" i="1"/>
  <c r="BC19" i="1"/>
  <c r="BH19" i="1" s="1"/>
  <c r="BI19" i="1" s="1"/>
  <c r="AV21" i="1"/>
  <c r="AW21" i="1"/>
  <c r="BG21" i="1" s="1"/>
  <c r="BJ21" i="1" s="1"/>
  <c r="AV12" i="1"/>
  <c r="AW12" i="1"/>
  <c r="AL35" i="1"/>
  <c r="AL39" i="1"/>
  <c r="AQ33" i="1"/>
  <c r="AQ37" i="1"/>
  <c r="AG34" i="1"/>
  <c r="AG35" i="1"/>
  <c r="AG40" i="1"/>
  <c r="AL36" i="1"/>
  <c r="AL40" i="1"/>
  <c r="AQ34" i="1"/>
  <c r="AQ38" i="1"/>
  <c r="AG39" i="1"/>
  <c r="AG36" i="1"/>
  <c r="AL33" i="1"/>
  <c r="AL37" i="1"/>
  <c r="AQ35" i="1"/>
  <c r="AQ39" i="1"/>
  <c r="AG38" i="1"/>
  <c r="AG33" i="1"/>
  <c r="AG37" i="1"/>
  <c r="AL34" i="1"/>
  <c r="AL38" i="1"/>
  <c r="AQ36" i="1"/>
  <c r="AQ40" i="1"/>
  <c r="AW15" i="1"/>
  <c r="BG15" i="1" s="1"/>
  <c r="BJ15" i="1" s="1"/>
  <c r="AV15" i="1"/>
  <c r="AW19" i="1"/>
  <c r="BG19" i="1" s="1"/>
  <c r="BJ19" i="1" s="1"/>
  <c r="AV19" i="1"/>
  <c r="AW24" i="1"/>
  <c r="BG24" i="1" s="1"/>
  <c r="BJ24" i="1" s="1"/>
  <c r="AV24" i="1"/>
  <c r="AW28" i="1"/>
  <c r="BG28" i="1" s="1"/>
  <c r="BJ28" i="1" s="1"/>
  <c r="AV28" i="1"/>
  <c r="AO21" i="1"/>
  <c r="AJ21" i="1"/>
  <c r="AT21" i="1"/>
  <c r="AW25" i="1"/>
  <c r="BG25" i="1" s="1"/>
  <c r="BJ25" i="1" s="1"/>
  <c r="AO25" i="1"/>
  <c r="AT25" i="1"/>
  <c r="AJ25" i="1"/>
  <c r="AW22" i="1"/>
  <c r="BG22" i="1" s="1"/>
  <c r="BJ22" i="1" s="1"/>
  <c r="AJ22" i="1"/>
  <c r="AT22" i="1"/>
  <c r="AO22" i="1"/>
  <c r="AW26" i="1"/>
  <c r="BG26" i="1" s="1"/>
  <c r="BJ26" i="1" s="1"/>
  <c r="AJ26" i="1"/>
  <c r="AT26" i="1"/>
  <c r="AO26" i="1"/>
  <c r="AT12" i="1"/>
  <c r="AO12" i="1"/>
  <c r="AJ12" i="1"/>
  <c r="AW13" i="1"/>
  <c r="BG13" i="1" s="1"/>
  <c r="BJ13" i="1" s="1"/>
  <c r="AO13" i="1"/>
  <c r="AJ13" i="1"/>
  <c r="AT13" i="1"/>
  <c r="AW17" i="1"/>
  <c r="BG17" i="1" s="1"/>
  <c r="BJ17" i="1" s="1"/>
  <c r="AO17" i="1"/>
  <c r="AT17" i="1"/>
  <c r="AJ17" i="1"/>
  <c r="AW14" i="1"/>
  <c r="BG14" i="1" s="1"/>
  <c r="BJ14" i="1" s="1"/>
  <c r="AJ14" i="1"/>
  <c r="AT14" i="1"/>
  <c r="AO14" i="1"/>
  <c r="AW18" i="1"/>
  <c r="BG18" i="1" s="1"/>
  <c r="BJ18" i="1" s="1"/>
  <c r="AJ18" i="1"/>
  <c r="AT18" i="1"/>
  <c r="AO18" i="1"/>
  <c r="AW23" i="1"/>
  <c r="BG23" i="1" s="1"/>
  <c r="BJ23" i="1" s="1"/>
  <c r="AO23" i="1"/>
  <c r="AJ23" i="1"/>
  <c r="AT23" i="1"/>
  <c r="AO27" i="1"/>
  <c r="AJ27" i="1"/>
  <c r="AT27" i="1"/>
  <c r="AW16" i="1"/>
  <c r="BG16" i="1" s="1"/>
  <c r="BJ16" i="1" s="1"/>
  <c r="AT16" i="1"/>
  <c r="AJ16" i="1"/>
  <c r="AO16" i="1"/>
  <c r="AO15" i="1"/>
  <c r="AJ15" i="1"/>
  <c r="AT15" i="1"/>
  <c r="AO19" i="1"/>
  <c r="AJ19" i="1"/>
  <c r="AT19" i="1"/>
  <c r="AT24" i="1"/>
  <c r="AJ24" i="1"/>
  <c r="AO24" i="1"/>
  <c r="AT28" i="1"/>
  <c r="AJ28" i="1"/>
  <c r="AO28" i="1"/>
  <c r="AW27" i="1"/>
  <c r="BG27" i="1" s="1"/>
  <c r="BJ27" i="1" s="1"/>
  <c r="AS2" i="1"/>
  <c r="AN2" i="1"/>
  <c r="AI2" i="1"/>
  <c r="BJ11" i="1" l="1"/>
  <c r="BG12" i="1"/>
  <c r="BJ12" i="1" s="1"/>
  <c r="BS48" i="1"/>
  <c r="BR26" i="1"/>
  <c r="BK59" i="1"/>
  <c r="BO39" i="1"/>
  <c r="BM37" i="1"/>
  <c r="BI68" i="1"/>
  <c r="BO68" i="1" s="1"/>
  <c r="BO47" i="1"/>
  <c r="BW47" i="1"/>
  <c r="BU48" i="1"/>
  <c r="BM48" i="1"/>
  <c r="BK48" i="1"/>
  <c r="BC61" i="1"/>
  <c r="BC39" i="1"/>
  <c r="BR19" i="1" s="1"/>
  <c r="BC18" i="1" s="1"/>
  <c r="BH18" i="1" s="1"/>
  <c r="BI18" i="1" s="1"/>
  <c r="BI60" i="1"/>
  <c r="BO60" i="1" s="1"/>
  <c r="BI61" i="1"/>
  <c r="BO61" i="1" s="1"/>
  <c r="BG69" i="1"/>
  <c r="BM69" i="1" s="1"/>
  <c r="BC69" i="1"/>
  <c r="BK69" i="1" s="1"/>
  <c r="AU28" i="1"/>
  <c r="BG58" i="1"/>
  <c r="BM58" i="1" s="1"/>
  <c r="AC27" i="1"/>
  <c r="BI48" i="1"/>
  <c r="BT26" i="1" s="1"/>
  <c r="AB17" i="1"/>
  <c r="BG38" i="1"/>
  <c r="BS18" i="1" s="1"/>
  <c r="AB28" i="1"/>
  <c r="BG50" i="1" s="1"/>
  <c r="BS28" i="1" s="1"/>
  <c r="BG49" i="1"/>
  <c r="BS27" i="1" s="1"/>
  <c r="AA28" i="1"/>
  <c r="BC50" i="1" s="1"/>
  <c r="BC49" i="1"/>
  <c r="AU2" i="1"/>
  <c r="BS49" i="1" l="1"/>
  <c r="BR27" i="1"/>
  <c r="BS50" i="1"/>
  <c r="BR28" i="1"/>
  <c r="BK61" i="1"/>
  <c r="BM38" i="1"/>
  <c r="BC60" i="1"/>
  <c r="BI69" i="1"/>
  <c r="BO69" i="1" s="1"/>
  <c r="BW48" i="1"/>
  <c r="BO48" i="1"/>
  <c r="BU50" i="1"/>
  <c r="BM50" i="1"/>
  <c r="BU49" i="1"/>
  <c r="BM49" i="1"/>
  <c r="BK49" i="1"/>
  <c r="BK50" i="1"/>
  <c r="BK39" i="1"/>
  <c r="BG70" i="1"/>
  <c r="BM70" i="1" s="1"/>
  <c r="BC70" i="1"/>
  <c r="BK70" i="1" s="1"/>
  <c r="BC71" i="1"/>
  <c r="BK71" i="1" s="1"/>
  <c r="BG71" i="1"/>
  <c r="BM71" i="1" s="1"/>
  <c r="BG59" i="1"/>
  <c r="BM59" i="1" s="1"/>
  <c r="AC28" i="1"/>
  <c r="BI50" i="1" s="1"/>
  <c r="BT28" i="1" s="1"/>
  <c r="BI49" i="1"/>
  <c r="BT27" i="1" s="1"/>
  <c r="AB18" i="1"/>
  <c r="BG40" i="1" s="1"/>
  <c r="BG39" i="1"/>
  <c r="BS19" i="1" s="1"/>
  <c r="BK32" i="1" l="1"/>
  <c r="BC14" i="1"/>
  <c r="BH14" i="1" s="1"/>
  <c r="BI14" i="1" s="1"/>
  <c r="BM42" i="1"/>
  <c r="BA54" i="1"/>
  <c r="BC27" i="1"/>
  <c r="BH27" i="1" s="1"/>
  <c r="BI27" i="1" s="1"/>
  <c r="BK42" i="1"/>
  <c r="BK60" i="1"/>
  <c r="BK53" i="1" s="1"/>
  <c r="BM39" i="1"/>
  <c r="BK63" i="1"/>
  <c r="BI70" i="1"/>
  <c r="BO70" i="1" s="1"/>
  <c r="BW49" i="1"/>
  <c r="BO49" i="1"/>
  <c r="BI71" i="1"/>
  <c r="BO71" i="1" s="1"/>
  <c r="BW50" i="1"/>
  <c r="BO50" i="1"/>
  <c r="BM63" i="1"/>
  <c r="BM40" i="1"/>
  <c r="BG61" i="1"/>
  <c r="BM61" i="1" s="1"/>
  <c r="BG60" i="1"/>
  <c r="BM60" i="1" s="1"/>
  <c r="BK30" i="1" l="1"/>
  <c r="BC22" i="1"/>
  <c r="BH22" i="1" s="1"/>
  <c r="BI22" i="1" s="1"/>
  <c r="BC21" i="1"/>
  <c r="BH21" i="1" s="1"/>
  <c r="BI21" i="1" s="1"/>
  <c r="BC24" i="1"/>
  <c r="BH24" i="1" s="1"/>
  <c r="BI24" i="1" s="1"/>
  <c r="BC23" i="1"/>
  <c r="BH23" i="1" s="1"/>
  <c r="BI23" i="1" s="1"/>
  <c r="BC25" i="1"/>
  <c r="BH25" i="1" s="1"/>
  <c r="BI25" i="1" s="1"/>
  <c r="BC26" i="1"/>
  <c r="BH26" i="1" s="1"/>
  <c r="BI26" i="1" s="1"/>
  <c r="BC28" i="1"/>
  <c r="BH28" i="1" s="1"/>
  <c r="BI28" i="1" s="1"/>
  <c r="BM32" i="1"/>
  <c r="BO63" i="1"/>
  <c r="BO42" i="1"/>
  <c r="BO53" i="1"/>
  <c r="BM53" i="1"/>
  <c r="BO32" i="1"/>
  <c r="BO30" i="1" l="1"/>
  <c r="AQ41" i="1" s="1"/>
  <c r="AQ42" i="1" s="1"/>
  <c r="AG41" i="1"/>
  <c r="BM30" i="1"/>
  <c r="AL41" i="1" s="1"/>
  <c r="AL42" i="1" l="1"/>
  <c r="AL44" i="1" s="1"/>
  <c r="AL8" i="1" s="1"/>
  <c r="AG42" i="1"/>
  <c r="AG44" i="1" s="1"/>
  <c r="AG8" i="1" s="1"/>
  <c r="AQ44" i="1"/>
  <c r="AU47" i="1" l="1"/>
  <c r="AG47" i="1" s="1"/>
  <c r="AQ8" i="1"/>
  <c r="AU45" i="1"/>
  <c r="AU44" i="1"/>
  <c r="AL47" i="1" l="1"/>
  <c r="AQ47" i="1"/>
  <c r="BC13" i="1" l="1"/>
  <c r="BH13" i="1" s="1"/>
  <c r="BI13" i="1" s="1"/>
  <c r="BI8" i="1" l="1"/>
  <c r="BB3" i="1" l="1"/>
  <c r="BI6" i="1"/>
  <c r="AG48" i="1"/>
  <c r="BK31" i="1" s="1"/>
  <c r="BI9" i="1"/>
  <c r="C31" i="1" s="1"/>
  <c r="C28" i="2" s="1"/>
  <c r="BG1" i="1"/>
  <c r="H31" i="1"/>
  <c r="J28" i="2" s="1"/>
  <c r="BL8" i="1"/>
  <c r="AQ48" i="1"/>
  <c r="BO31" i="1" s="1"/>
  <c r="AL48" i="1"/>
  <c r="BM31" i="1" s="1"/>
  <c r="BO28" i="1" l="1"/>
  <c r="J8" i="1" s="1"/>
  <c r="M5" i="2" s="1"/>
  <c r="BV40" i="1"/>
  <c r="BV36" i="1"/>
  <c r="AS15" i="1" s="1"/>
  <c r="BV39" i="1"/>
  <c r="BV35" i="1"/>
  <c r="AS14" i="1" s="1"/>
  <c r="BV38" i="1"/>
  <c r="BV34" i="1"/>
  <c r="AS13" i="1" s="1"/>
  <c r="BV37" i="1"/>
  <c r="AS16" i="1" s="1"/>
  <c r="BR38" i="1"/>
  <c r="AI17" i="1" s="1"/>
  <c r="BR34" i="1"/>
  <c r="AI13" i="1" s="1"/>
  <c r="BR37" i="1"/>
  <c r="AI16" i="1" s="1"/>
  <c r="BR33" i="1"/>
  <c r="AI12" i="1" s="1"/>
  <c r="BR40" i="1"/>
  <c r="AI19" i="1" s="1"/>
  <c r="BR36" i="1"/>
  <c r="AI15" i="1" s="1"/>
  <c r="BR39" i="1"/>
  <c r="AI18" i="1" s="1"/>
  <c r="BR35" i="1"/>
  <c r="AI14" i="1" s="1"/>
  <c r="BM28" i="1"/>
  <c r="G8" i="1" s="1"/>
  <c r="I5" i="2" s="1"/>
  <c r="BT39" i="1"/>
  <c r="BT35" i="1"/>
  <c r="AN14" i="1" s="1"/>
  <c r="BT38" i="1"/>
  <c r="BT34" i="1"/>
  <c r="AN13" i="1" s="1"/>
  <c r="BT37" i="1"/>
  <c r="AN16" i="1" s="1"/>
  <c r="BT40" i="1"/>
  <c r="BT36" i="1"/>
  <c r="AN15" i="1" s="1"/>
  <c r="BK28" i="1"/>
  <c r="E8" i="1" s="1"/>
  <c r="F5" i="2" s="1"/>
  <c r="AG6" i="1"/>
  <c r="O31" i="1"/>
  <c r="R28" i="2" s="1"/>
  <c r="BP31" i="1"/>
  <c r="BH3" i="1"/>
  <c r="BH4" i="1" s="1"/>
  <c r="BR47" i="1"/>
  <c r="AI25" i="1" s="1"/>
  <c r="BR50" i="1"/>
  <c r="BR49" i="1"/>
  <c r="AI27" i="1" s="1"/>
  <c r="BR48" i="1"/>
  <c r="AI26" i="1" s="1"/>
  <c r="BR45" i="1"/>
  <c r="AI23" i="1" s="1"/>
  <c r="BR43" i="1"/>
  <c r="AI21" i="1" s="1"/>
  <c r="BR46" i="1"/>
  <c r="AI24" i="1" s="1"/>
  <c r="BR44" i="1"/>
  <c r="AI22" i="1" s="1"/>
  <c r="BT43" i="1"/>
  <c r="AN21" i="1" s="1"/>
  <c r="AL6" i="1"/>
  <c r="BT47" i="1"/>
  <c r="BT46" i="1"/>
  <c r="AN24" i="1" s="1"/>
  <c r="BT48" i="1"/>
  <c r="BT45" i="1"/>
  <c r="AN23" i="1" s="1"/>
  <c r="BT44" i="1"/>
  <c r="AN22" i="1" s="1"/>
  <c r="BT49" i="1"/>
  <c r="BT50" i="1"/>
  <c r="BT33" i="1"/>
  <c r="AN12" i="1" s="1"/>
  <c r="BV48" i="1"/>
  <c r="BV50" i="1"/>
  <c r="BV43" i="1"/>
  <c r="AS21" i="1" s="1"/>
  <c r="BV45" i="1"/>
  <c r="AS23" i="1" s="1"/>
  <c r="BV44" i="1"/>
  <c r="AS22" i="1" s="1"/>
  <c r="BV46" i="1"/>
  <c r="AS24" i="1" s="1"/>
  <c r="BV49" i="1"/>
  <c r="AQ6" i="1"/>
  <c r="BV47" i="1"/>
  <c r="BV33" i="1"/>
  <c r="AS12" i="1" s="1"/>
  <c r="Y29" i="1" l="1"/>
  <c r="AB26" i="2" s="1"/>
  <c r="AU27" i="1"/>
  <c r="W29" i="1"/>
  <c r="Z26" i="2" s="1"/>
  <c r="AU25" i="1"/>
  <c r="X29" i="1"/>
  <c r="AA26" i="2" s="1"/>
  <c r="AU26" i="1"/>
  <c r="Z19" i="1"/>
  <c r="AC16" i="2" s="1"/>
  <c r="AU19" i="1"/>
  <c r="Y19" i="1"/>
  <c r="AB16" i="2" s="1"/>
  <c r="AU18" i="1"/>
  <c r="X19" i="1"/>
  <c r="AA16" i="2" s="1"/>
  <c r="AU17" i="1"/>
  <c r="K8" i="1"/>
  <c r="N5" i="2" s="1"/>
  <c r="H8" i="1"/>
  <c r="J5" i="2" s="1"/>
  <c r="D8" i="1"/>
  <c r="E5" i="2" s="1"/>
  <c r="BP30" i="1"/>
  <c r="BQ31" i="1" s="1"/>
  <c r="AU14" i="1"/>
  <c r="AD14" i="1" s="1"/>
  <c r="V29" i="1"/>
  <c r="Y26" i="2" s="1"/>
  <c r="AU24" i="1"/>
  <c r="AU15" i="1"/>
  <c r="AU12" i="1"/>
  <c r="AU16" i="1"/>
  <c r="AU13" i="1"/>
  <c r="AN8" i="1"/>
  <c r="AX9" i="1" s="1"/>
  <c r="AS8" i="1"/>
  <c r="AS9" i="1" s="1"/>
  <c r="AS7" i="1"/>
  <c r="J19" i="1" s="1"/>
  <c r="M16" i="2" s="1"/>
  <c r="AU22" i="1"/>
  <c r="T29" i="1"/>
  <c r="W26" i="2" s="1"/>
  <c r="T19" i="1"/>
  <c r="W16" i="2" s="1"/>
  <c r="AU23" i="1"/>
  <c r="AD23" i="1" s="1"/>
  <c r="U29" i="1"/>
  <c r="X26" i="2" s="1"/>
  <c r="U19" i="1"/>
  <c r="X16" i="2" s="1"/>
  <c r="V19" i="1"/>
  <c r="Y16" i="2" s="1"/>
  <c r="AN7" i="1"/>
  <c r="AI7" i="1"/>
  <c r="S19" i="1"/>
  <c r="V16" i="2" s="1"/>
  <c r="W19" i="1"/>
  <c r="Z16" i="2" s="1"/>
  <c r="AU21" i="1"/>
  <c r="AI8" i="1"/>
  <c r="S29" i="1"/>
  <c r="V26" i="2" s="1"/>
  <c r="J29" i="1" l="1"/>
  <c r="M26" i="2" s="1"/>
  <c r="AX10" i="1"/>
  <c r="G29" i="1"/>
  <c r="I26" i="2" s="1"/>
  <c r="AS6" i="1"/>
  <c r="AN9" i="1"/>
  <c r="AS11" i="1"/>
  <c r="AN11" i="1"/>
  <c r="AS5" i="1"/>
  <c r="AX6" i="1"/>
  <c r="AD16" i="1"/>
  <c r="AN6" i="1"/>
  <c r="G19" i="1"/>
  <c r="I16" i="2" s="1"/>
  <c r="AX5" i="1"/>
  <c r="AN5" i="1"/>
  <c r="AD15" i="1"/>
  <c r="AD13" i="1"/>
  <c r="AD12" i="1"/>
  <c r="O14" i="1"/>
  <c r="R11" i="2" s="1"/>
  <c r="AX8" i="1"/>
  <c r="AI9" i="1"/>
  <c r="AI11" i="1"/>
  <c r="D29" i="1"/>
  <c r="E26" i="2" s="1"/>
  <c r="AU8" i="1"/>
  <c r="AY28" i="1" s="1"/>
  <c r="AD21" i="1"/>
  <c r="AU7" i="1"/>
  <c r="AY17" i="1" s="1"/>
  <c r="AI5" i="1"/>
  <c r="O13" i="1" s="1"/>
  <c r="R10" i="2" s="1"/>
  <c r="AI6" i="1"/>
  <c r="D19" i="1"/>
  <c r="E16" i="2" s="1"/>
  <c r="AX4" i="1"/>
  <c r="AD22" i="1"/>
  <c r="AY26" i="1" l="1"/>
  <c r="AY27" i="1"/>
  <c r="AY19" i="1"/>
  <c r="AY18" i="1"/>
  <c r="AY22" i="1"/>
  <c r="AY25" i="1"/>
  <c r="AY12" i="1"/>
  <c r="AY14" i="1"/>
  <c r="AY24" i="1"/>
  <c r="AY15" i="1"/>
  <c r="AY16" i="1"/>
  <c r="AY13" i="1"/>
  <c r="AY23" i="1"/>
  <c r="AU9" i="1"/>
  <c r="O22" i="1" s="1"/>
  <c r="R19" i="2" s="1"/>
  <c r="AU11" i="1"/>
  <c r="O23" i="1" s="1"/>
  <c r="R20" i="2" s="1"/>
  <c r="AX3" i="1"/>
  <c r="P22" i="1" s="1"/>
  <c r="S19" i="2" s="1"/>
  <c r="AX2" i="1"/>
  <c r="P12" i="1" s="1"/>
  <c r="S9" i="2" s="1"/>
  <c r="AU6" i="1"/>
  <c r="O12" i="1" s="1"/>
  <c r="R9" i="2" s="1"/>
  <c r="AU5" i="1"/>
  <c r="O15" i="1"/>
  <c r="R12" i="2" s="1"/>
  <c r="M34" i="1"/>
  <c r="AY21" i="1"/>
  <c r="BL9" i="1" l="1"/>
  <c r="BL7" i="1" s="1"/>
  <c r="Q25" i="2" s="1"/>
</calcChain>
</file>

<file path=xl/sharedStrings.xml><?xml version="1.0" encoding="utf-8"?>
<sst xmlns="http://schemas.openxmlformats.org/spreadsheetml/2006/main" count="165" uniqueCount="66">
  <si>
    <t>North</t>
  </si>
  <si>
    <t>South</t>
  </si>
  <si>
    <t>Guests</t>
  </si>
  <si>
    <t>Seating</t>
  </si>
  <si>
    <t>pro Min</t>
  </si>
  <si>
    <t>Capacity</t>
  </si>
  <si>
    <t>Time</t>
  </si>
  <si>
    <t>Spaces</t>
  </si>
  <si>
    <t>max seats</t>
  </si>
  <si>
    <t>limiting factor</t>
  </si>
  <si>
    <t>max time</t>
  </si>
  <si>
    <t>h</t>
  </si>
  <si>
    <t>min</t>
  </si>
  <si>
    <t>total/min</t>
  </si>
  <si>
    <t>people per car</t>
  </si>
  <si>
    <t>per Minute</t>
  </si>
  <si>
    <t>process rate</t>
  </si>
  <si>
    <t>limting factor</t>
  </si>
  <si>
    <t>Route 1</t>
  </si>
  <si>
    <t>Route 2</t>
  </si>
  <si>
    <t>Route 3</t>
  </si>
  <si>
    <t>min needed</t>
  </si>
  <si>
    <t>Signature</t>
  </si>
  <si>
    <t>all rights reserved</t>
  </si>
  <si>
    <t>seats filled</t>
  </si>
  <si>
    <t>%</t>
  </si>
  <si>
    <t>-</t>
  </si>
  <si>
    <t>faktor</t>
  </si>
  <si>
    <t>pers</t>
  </si>
  <si>
    <t>car</t>
  </si>
  <si>
    <t>diff</t>
  </si>
  <si>
    <t>Gesamtkapazität</t>
  </si>
  <si>
    <t>+</t>
  </si>
  <si>
    <t>x in G/K/O markiert wo Fussgänger hinzukommen</t>
  </si>
  <si>
    <t>x in G/K/O markiert wo Autofahrer wieder allein sind</t>
  </si>
  <si>
    <t>Verfügbare Sitzplätze</t>
  </si>
  <si>
    <t>Generelle Angaben</t>
  </si>
  <si>
    <t>Anzahl pro Fahrzeug</t>
  </si>
  <si>
    <t>Verfügbare h für Einlass</t>
  </si>
  <si>
    <t>Wie schnell kann der Einlass geschehen?</t>
  </si>
  <si>
    <t>orientiert werden und benötigt</t>
  </si>
  <si>
    <t>Zusätzlich zu Parkplätzen können</t>
  </si>
  <si>
    <t>zu Fuss oder mit Taxi/Bahn anreisen</t>
  </si>
  <si>
    <t>Wie schnell kann der Auslass geschehen?</t>
  </si>
  <si>
    <t>Auslass sollte an Limitierung von</t>
  </si>
  <si>
    <t>Einlass sollte an Limiterung von</t>
  </si>
  <si>
    <t>gesamt</t>
  </si>
  <si>
    <t>Parkplätze</t>
  </si>
  <si>
    <t>genug um die verfügbaren Sitzplätze zu füllen.</t>
  </si>
  <si>
    <t>ist der limitierende Faktor mit einem Maximum von</t>
  </si>
  <si>
    <t>Auslass</t>
  </si>
  <si>
    <t>Einlass</t>
  </si>
  <si>
    <t>Das Ziel ist das Identifizieren von</t>
  </si>
  <si>
    <t>.. Limiterungen</t>
  </si>
  <si>
    <t>.. Mindestzeit</t>
  </si>
  <si>
    <t>während eigene Ressourcen priorisiert werden.</t>
  </si>
  <si>
    <t>notwendige Zeit (niedrigster Balken dauert am längsten, der Wert zeigt das Verhältnis)</t>
  </si>
  <si>
    <t>in Minuten</t>
  </si>
  <si>
    <t>.. Maximal-Geschwindigkeit</t>
  </si>
  <si>
    <t>.. möglicher Kapazität</t>
  </si>
  <si>
    <t>Eingabe</t>
  </si>
  <si>
    <t>Namen</t>
  </si>
  <si>
    <t>Ausgabe</t>
  </si>
  <si>
    <t>Sitzplätze</t>
  </si>
  <si>
    <t>Gäste/min</t>
  </si>
  <si>
    <t>Version 1.0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</si>
</sst>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4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0"/>
      <name val="Helvetica Neue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right"/>
    </xf>
    <xf numFmtId="0" fontId="0" fillId="2" borderId="1" xfId="0" applyFill="1" applyBorder="1"/>
    <xf numFmtId="0" fontId="1" fillId="3" borderId="2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1" fillId="3" borderId="0" xfId="0" applyFont="1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4" borderId="1" xfId="0" applyFill="1" applyBorder="1"/>
    <xf numFmtId="0" fontId="0" fillId="4" borderId="4" xfId="0" applyFill="1" applyBorder="1"/>
    <xf numFmtId="0" fontId="0" fillId="4" borderId="6" xfId="0" applyFill="1" applyBorder="1"/>
    <xf numFmtId="0" fontId="0" fillId="2" borderId="10" xfId="0" applyFill="1" applyBorder="1"/>
    <xf numFmtId="1" fontId="0" fillId="5" borderId="4" xfId="0" applyNumberFormat="1" applyFill="1" applyBorder="1"/>
    <xf numFmtId="0" fontId="0" fillId="5" borderId="11" xfId="0" applyFill="1" applyBorder="1"/>
    <xf numFmtId="0" fontId="0" fillId="5" borderId="10" xfId="0" applyFill="1" applyBorder="1"/>
    <xf numFmtId="0" fontId="1" fillId="5" borderId="9" xfId="0" applyFont="1" applyFill="1" applyBorder="1" applyAlignment="1">
      <alignment horizontal="right"/>
    </xf>
    <xf numFmtId="0" fontId="1" fillId="5" borderId="11" xfId="0" applyFont="1" applyFill="1" applyBorder="1"/>
    <xf numFmtId="0" fontId="1" fillId="5" borderId="11" xfId="0" applyFont="1" applyFill="1" applyBorder="1" applyAlignment="1">
      <alignment horizontal="left"/>
    </xf>
    <xf numFmtId="0" fontId="1" fillId="5" borderId="10" xfId="0" applyFont="1" applyFill="1" applyBorder="1"/>
    <xf numFmtId="0" fontId="1" fillId="2" borderId="9" xfId="0" applyFont="1" applyFill="1" applyBorder="1"/>
    <xf numFmtId="0" fontId="1" fillId="5" borderId="11" xfId="0" applyFont="1" applyFill="1" applyBorder="1" applyAlignment="1">
      <alignment horizontal="center"/>
    </xf>
    <xf numFmtId="20" fontId="0" fillId="5" borderId="0" xfId="0" applyNumberFormat="1" applyFill="1" applyBorder="1"/>
    <xf numFmtId="0" fontId="0" fillId="5" borderId="5" xfId="0" applyFill="1" applyBorder="1"/>
    <xf numFmtId="1" fontId="0" fillId="5" borderId="0" xfId="0" applyNumberFormat="1" applyFill="1" applyBorder="1"/>
    <xf numFmtId="0" fontId="0" fillId="5" borderId="8" xfId="0" applyFill="1" applyBorder="1"/>
    <xf numFmtId="0" fontId="0" fillId="5" borderId="0" xfId="0" applyFill="1" applyBorder="1" applyAlignment="1">
      <alignment horizontal="right"/>
    </xf>
    <xf numFmtId="20" fontId="0" fillId="5" borderId="7" xfId="0" applyNumberFormat="1" applyFill="1" applyBorder="1"/>
    <xf numFmtId="0" fontId="1" fillId="2" borderId="10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1" fillId="5" borderId="9" xfId="0" applyFont="1" applyFill="1" applyBorder="1" applyAlignment="1">
      <alignment horizontal="left"/>
    </xf>
    <xf numFmtId="1" fontId="1" fillId="5" borderId="11" xfId="0" applyNumberFormat="1" applyFont="1" applyFill="1" applyBorder="1" applyAlignment="1">
      <alignment horizontal="center"/>
    </xf>
    <xf numFmtId="0" fontId="0" fillId="2" borderId="11" xfId="0" applyFill="1" applyBorder="1"/>
    <xf numFmtId="1" fontId="1" fillId="5" borderId="10" xfId="0" applyNumberFormat="1" applyFont="1" applyFill="1" applyBorder="1" applyAlignment="1">
      <alignment horizontal="center"/>
    </xf>
    <xf numFmtId="0" fontId="0" fillId="4" borderId="5" xfId="0" applyFill="1" applyBorder="1"/>
    <xf numFmtId="0" fontId="0" fillId="4" borderId="8" xfId="0" applyFill="1" applyBorder="1"/>
    <xf numFmtId="0" fontId="1" fillId="2" borderId="12" xfId="0" applyFont="1" applyFill="1" applyBorder="1"/>
    <xf numFmtId="3" fontId="1" fillId="5" borderId="11" xfId="0" applyNumberFormat="1" applyFont="1" applyFill="1" applyBorder="1" applyAlignment="1">
      <alignment horizontal="left"/>
    </xf>
    <xf numFmtId="3" fontId="1" fillId="5" borderId="9" xfId="0" applyNumberFormat="1" applyFont="1" applyFill="1" applyBorder="1"/>
    <xf numFmtId="0" fontId="0" fillId="5" borderId="11" xfId="0" applyFont="1" applyFill="1" applyBorder="1"/>
    <xf numFmtId="0" fontId="0" fillId="5" borderId="1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0" xfId="0" applyFont="1" applyFill="1" applyBorder="1"/>
    <xf numFmtId="0" fontId="1" fillId="2" borderId="5" xfId="0" applyFont="1" applyFill="1" applyBorder="1"/>
    <xf numFmtId="0" fontId="1" fillId="2" borderId="8" xfId="0" applyFont="1" applyFill="1" applyBorder="1"/>
    <xf numFmtId="0" fontId="0" fillId="2" borderId="12" xfId="0" applyFill="1" applyBorder="1"/>
    <xf numFmtId="3" fontId="0" fillId="5" borderId="7" xfId="0" applyNumberFormat="1" applyFill="1" applyBorder="1"/>
    <xf numFmtId="3" fontId="0" fillId="4" borderId="3" xfId="0" applyNumberFormat="1" applyFill="1" applyBorder="1"/>
    <xf numFmtId="0" fontId="2" fillId="6" borderId="12" xfId="0" applyFont="1" applyFill="1" applyBorder="1"/>
    <xf numFmtId="0" fontId="1" fillId="3" borderId="7" xfId="0" applyFont="1" applyFill="1" applyBorder="1"/>
    <xf numFmtId="0" fontId="2" fillId="7" borderId="13" xfId="0" applyFont="1" applyFill="1" applyBorder="1"/>
    <xf numFmtId="1" fontId="0" fillId="5" borderId="6" xfId="0" applyNumberFormat="1" applyFill="1" applyBorder="1"/>
    <xf numFmtId="0" fontId="1" fillId="5" borderId="11" xfId="0" applyFont="1" applyFill="1" applyBorder="1" applyAlignment="1">
      <alignment horizontal="right"/>
    </xf>
    <xf numFmtId="3" fontId="1" fillId="5" borderId="10" xfId="0" applyNumberFormat="1" applyFont="1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3" fillId="2" borderId="1" xfId="0" applyFont="1" applyFill="1" applyBorder="1"/>
    <xf numFmtId="0" fontId="3" fillId="2" borderId="4" xfId="0" applyFont="1" applyFill="1" applyBorder="1"/>
    <xf numFmtId="0" fontId="3" fillId="2" borderId="6" xfId="0" applyFont="1" applyFill="1" applyBorder="1"/>
    <xf numFmtId="0" fontId="3" fillId="2" borderId="0" xfId="0" applyFont="1" applyFill="1" applyBorder="1"/>
    <xf numFmtId="0" fontId="3" fillId="2" borderId="0" xfId="0" applyFont="1" applyFill="1"/>
    <xf numFmtId="0" fontId="1" fillId="3" borderId="1" xfId="0" applyFont="1" applyFill="1" applyBorder="1"/>
    <xf numFmtId="0" fontId="4" fillId="2" borderId="0" xfId="0" applyFont="1" applyFill="1" applyBorder="1"/>
    <xf numFmtId="0" fontId="2" fillId="2" borderId="0" xfId="0" applyFont="1" applyFill="1" applyBorder="1"/>
    <xf numFmtId="1" fontId="4" fillId="2" borderId="0" xfId="0" applyNumberFormat="1" applyFont="1" applyFill="1" applyBorder="1"/>
    <xf numFmtId="21" fontId="4" fillId="2" borderId="0" xfId="0" applyNumberFormat="1" applyFont="1" applyFill="1" applyBorder="1"/>
    <xf numFmtId="1" fontId="2" fillId="2" borderId="0" xfId="0" applyNumberFormat="1" applyFont="1" applyFill="1" applyBorder="1"/>
    <xf numFmtId="0" fontId="5" fillId="2" borderId="0" xfId="0" applyFont="1" applyFill="1" applyBorder="1"/>
    <xf numFmtId="0" fontId="4" fillId="2" borderId="0" xfId="0" applyFont="1" applyFill="1" applyBorder="1" applyAlignment="1">
      <alignment horizontal="right"/>
    </xf>
    <xf numFmtId="164" fontId="4" fillId="2" borderId="0" xfId="0" applyNumberFormat="1" applyFont="1" applyFill="1" applyBorder="1"/>
    <xf numFmtId="20" fontId="4" fillId="2" borderId="0" xfId="0" applyNumberFormat="1" applyFont="1" applyFill="1" applyBorder="1"/>
    <xf numFmtId="0" fontId="2" fillId="2" borderId="0" xfId="0" applyFont="1" applyFill="1" applyBorder="1" applyAlignment="1">
      <alignment horizontal="left"/>
    </xf>
    <xf numFmtId="1" fontId="2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de-DE"/>
              <a:t>Kapazitäts-Limit</a:t>
            </a:r>
            <a:r>
              <a:rPr lang="de-DE" baseline="0"/>
              <a:t> </a:t>
            </a:r>
            <a:r>
              <a:rPr lang="de-DE"/>
              <a:t>(der</a:t>
            </a:r>
            <a:r>
              <a:rPr lang="de-DE" baseline="0"/>
              <a:t> niedrigste Faktor bestimmt die Kapazität</a:t>
            </a:r>
            <a:r>
              <a:rPr lang="de-DE"/>
              <a:t>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 w="25400">
          <a:noFill/>
        </a:ln>
        <a:effectLst/>
        <a:sp3d/>
      </c:spPr>
    </c:sideWall>
    <c:backWall>
      <c:thickness val="0"/>
      <c:spPr>
        <a:noFill/>
        <a:ln w="25400"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2">
                      <a:lumMod val="75000"/>
                    </a:schemeClr>
                  </a:gs>
                  <a:gs pos="50000">
                    <a:schemeClr val="accent2">
                      <a:lumMod val="50000"/>
                    </a:schemeClr>
                  </a:gs>
                  <a:gs pos="100000">
                    <a:schemeClr val="accent2">
                      <a:lumMod val="50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DCEF-464E-9562-EE43322963D0}"/>
              </c:ext>
            </c:extLst>
          </c:dPt>
          <c:dPt>
            <c:idx val="1"/>
            <c:invertIfNegative val="0"/>
            <c:bubble3D val="0"/>
            <c:spPr>
              <a:gradFill rotWithShape="1">
                <a:gsLst>
                  <a:gs pos="0">
                    <a:schemeClr val="accent6">
                      <a:lumMod val="75000"/>
                    </a:schemeClr>
                  </a:gs>
                  <a:gs pos="50000">
                    <a:schemeClr val="accent6">
                      <a:lumMod val="50000"/>
                    </a:schemeClr>
                  </a:gs>
                  <a:gs pos="100000">
                    <a:schemeClr val="accent6">
                      <a:lumMod val="50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6-DCEF-464E-9562-EE43322963D0}"/>
              </c:ext>
            </c:extLst>
          </c:dPt>
          <c:dPt>
            <c:idx val="2"/>
            <c:invertIfNegative val="0"/>
            <c:bubble3D val="0"/>
            <c:spPr>
              <a:gradFill rotWithShape="1">
                <a:gsLst>
                  <a:gs pos="0">
                    <a:schemeClr val="accent6">
                      <a:lumMod val="75000"/>
                    </a:schemeClr>
                  </a:gs>
                  <a:gs pos="50000">
                    <a:schemeClr val="accent6">
                      <a:lumMod val="50000"/>
                    </a:schemeClr>
                  </a:gs>
                  <a:gs pos="100000">
                    <a:schemeClr val="accent6">
                      <a:lumMod val="50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DCEF-464E-9562-EE43322963D0}"/>
              </c:ext>
            </c:extLst>
          </c:dPt>
          <c:dPt>
            <c:idx val="3"/>
            <c:invertIfNegative val="0"/>
            <c:bubble3D val="0"/>
            <c:spPr>
              <a:gradFill rotWithShape="1">
                <a:gsLst>
                  <a:gs pos="0">
                    <a:schemeClr val="accent6">
                      <a:lumMod val="75000"/>
                    </a:schemeClr>
                  </a:gs>
                  <a:gs pos="50000">
                    <a:schemeClr val="accent6">
                      <a:lumMod val="50000"/>
                    </a:schemeClr>
                  </a:gs>
                  <a:gs pos="100000">
                    <a:schemeClr val="accent6">
                      <a:lumMod val="50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8-DCEF-464E-9562-EE43322963D0}"/>
              </c:ext>
            </c:extLst>
          </c:dPt>
          <c:dPt>
            <c:idx val="4"/>
            <c:invertIfNegative val="0"/>
            <c:bubble3D val="0"/>
            <c:spPr>
              <a:gradFill rotWithShape="1">
                <a:gsLst>
                  <a:gs pos="0">
                    <a:schemeClr val="accent6">
                      <a:lumMod val="75000"/>
                    </a:schemeClr>
                  </a:gs>
                  <a:gs pos="50000">
                    <a:schemeClr val="accent6">
                      <a:lumMod val="50000"/>
                    </a:schemeClr>
                  </a:gs>
                  <a:gs pos="100000">
                    <a:schemeClr val="accent6">
                      <a:lumMod val="50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DCEF-464E-9562-EE43322963D0}"/>
              </c:ext>
            </c:extLst>
          </c:dPt>
          <c:dPt>
            <c:idx val="5"/>
            <c:invertIfNegative val="0"/>
            <c:bubble3D val="0"/>
            <c:spPr>
              <a:gradFill rotWithShape="1">
                <a:gsLst>
                  <a:gs pos="0">
                    <a:schemeClr val="accent6">
                      <a:lumMod val="75000"/>
                    </a:schemeClr>
                  </a:gs>
                  <a:gs pos="50000">
                    <a:schemeClr val="accent6">
                      <a:lumMod val="50000"/>
                    </a:schemeClr>
                  </a:gs>
                  <a:gs pos="100000">
                    <a:schemeClr val="accent6">
                      <a:lumMod val="50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A-DCEF-464E-9562-EE43322963D0}"/>
              </c:ext>
            </c:extLst>
          </c:dPt>
          <c:dPt>
            <c:idx val="6"/>
            <c:invertIfNegative val="0"/>
            <c:bubble3D val="0"/>
            <c:spPr>
              <a:gradFill rotWithShape="1">
                <a:gsLst>
                  <a:gs pos="0">
                    <a:schemeClr val="accent6">
                      <a:lumMod val="75000"/>
                    </a:schemeClr>
                  </a:gs>
                  <a:gs pos="50000">
                    <a:schemeClr val="accent6">
                      <a:lumMod val="50000"/>
                    </a:schemeClr>
                  </a:gs>
                  <a:gs pos="100000">
                    <a:schemeClr val="accent6">
                      <a:lumMod val="50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DCEF-464E-9562-EE43322963D0}"/>
              </c:ext>
            </c:extLst>
          </c:dPt>
          <c:dPt>
            <c:idx val="7"/>
            <c:invertIfNegative val="0"/>
            <c:bubble3D val="0"/>
            <c:spPr>
              <a:gradFill rotWithShape="1">
                <a:gsLst>
                  <a:gs pos="0">
                    <a:schemeClr val="accent6">
                      <a:lumMod val="75000"/>
                    </a:schemeClr>
                  </a:gs>
                  <a:gs pos="50000">
                    <a:schemeClr val="accent6">
                      <a:lumMod val="50000"/>
                    </a:schemeClr>
                  </a:gs>
                  <a:gs pos="100000">
                    <a:schemeClr val="accent6">
                      <a:lumMod val="50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C-DCEF-464E-9562-EE43322963D0}"/>
              </c:ext>
            </c:extLst>
          </c:dPt>
          <c:dPt>
            <c:idx val="8"/>
            <c:invertIfNegative val="0"/>
            <c:bubble3D val="0"/>
            <c:spPr>
              <a:gradFill rotWithShape="1">
                <a:gsLst>
                  <a:gs pos="0">
                    <a:schemeClr val="accent6">
                      <a:lumMod val="75000"/>
                    </a:schemeClr>
                  </a:gs>
                  <a:gs pos="50000">
                    <a:schemeClr val="accent6">
                      <a:lumMod val="50000"/>
                    </a:schemeClr>
                  </a:gs>
                  <a:gs pos="100000">
                    <a:schemeClr val="accent6">
                      <a:lumMod val="50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D-DCEF-464E-9562-EE43322963D0}"/>
              </c:ext>
            </c:extLst>
          </c:dPt>
          <c:dPt>
            <c:idx val="9"/>
            <c:invertIfNegative val="0"/>
            <c:bubble3D val="0"/>
            <c:spPr>
              <a:gradFill rotWithShape="1">
                <a:gsLst>
                  <a:gs pos="0">
                    <a:schemeClr val="accent2">
                      <a:lumMod val="75000"/>
                    </a:schemeClr>
                  </a:gs>
                  <a:gs pos="50000">
                    <a:schemeClr val="accent2">
                      <a:lumMod val="50000"/>
                    </a:schemeClr>
                  </a:gs>
                  <a:gs pos="100000">
                    <a:schemeClr val="accent2">
                      <a:lumMod val="50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E-DCEF-464E-9562-EE43322963D0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CEF-464E-9562-EE43322963D0}"/>
              </c:ext>
            </c:extLst>
          </c:dPt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GB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strRef>
              <c:f>' '!$BG$11:$BG$28</c:f>
              <c:strCache>
                <c:ptCount val="18"/>
                <c:pt idx="0">
                  <c:v>Parkplätze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  <c:pt idx="9">
                  <c:v>Sitzplätze</c:v>
                </c:pt>
                <c:pt idx="10">
                  <c:v> </c:v>
                </c:pt>
                <c:pt idx="11">
                  <c:v> </c:v>
                </c:pt>
                <c:pt idx="12">
                  <c:v> </c:v>
                </c:pt>
                <c:pt idx="13">
                  <c:v> </c:v>
                </c:pt>
                <c:pt idx="14">
                  <c:v> </c:v>
                </c:pt>
                <c:pt idx="15">
                  <c:v> </c:v>
                </c:pt>
                <c:pt idx="16">
                  <c:v> </c:v>
                </c:pt>
                <c:pt idx="17">
                  <c:v> </c:v>
                </c:pt>
              </c:strCache>
            </c:strRef>
          </c:cat>
          <c:val>
            <c:numRef>
              <c:f>' '!$BH$11:$BH$28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EF-464E-9562-EE43322963D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440105952"/>
        <c:axId val="1402155984"/>
        <c:axId val="0"/>
      </c:bar3DChart>
      <c:catAx>
        <c:axId val="1440105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GB"/>
          </a:p>
        </c:txPr>
        <c:crossAx val="1402155984"/>
        <c:crosses val="autoZero"/>
        <c:auto val="1"/>
        <c:lblAlgn val="ctr"/>
        <c:lblOffset val="100"/>
        <c:noMultiLvlLbl val="0"/>
      </c:catAx>
      <c:valAx>
        <c:axId val="1402155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GB"/>
          </a:p>
        </c:txPr>
        <c:crossAx val="1440105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de-GB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5917145949060545E-2"/>
          <c:y val="6.4697634689835762E-2"/>
          <c:w val="0.95408286433740963"/>
          <c:h val="0.7687540528022232"/>
        </c:manualLayout>
      </c:layout>
      <c:bar3DChart>
        <c:barDir val="col"/>
        <c:grouping val="clustered"/>
        <c:varyColors val="0"/>
        <c:ser>
          <c:idx val="1"/>
          <c:order val="0"/>
          <c:tx>
            <c:v>Ingress</c:v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GB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 '!$AW$12:$AW$19</c:f>
              <c:strCache>
                <c:ptCount val="8"/>
                <c:pt idx="0">
                  <c:v> 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</c:strCache>
            </c:strRef>
          </c:cat>
          <c:val>
            <c:numRef>
              <c:f>' '!$AY$12:$AY$19</c:f>
              <c:numCache>
                <c:formatCode>0.0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43-B84F-81FA-D3C7D7FA3A2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94881472"/>
        <c:axId val="295261536"/>
        <c:axId val="0"/>
      </c:bar3DChart>
      <c:catAx>
        <c:axId val="294881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GB"/>
          </a:p>
        </c:txPr>
        <c:crossAx val="295261536"/>
        <c:crosses val="autoZero"/>
        <c:auto val="1"/>
        <c:lblAlgn val="ctr"/>
        <c:lblOffset val="100"/>
        <c:noMultiLvlLbl val="0"/>
      </c:catAx>
      <c:valAx>
        <c:axId val="295261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GB"/>
          </a:p>
        </c:txPr>
        <c:crossAx val="294881472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GB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5917145949060545E-2"/>
          <c:y val="6.4697634689835762E-2"/>
          <c:w val="0.95408286433740963"/>
          <c:h val="0.7687540528022232"/>
        </c:manualLayout>
      </c:layout>
      <c:bar3DChart>
        <c:barDir val="col"/>
        <c:grouping val="clustered"/>
        <c:varyColors val="0"/>
        <c:ser>
          <c:idx val="1"/>
          <c:order val="0"/>
          <c:tx>
            <c:v>Egress</c:v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GB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 '!$AW$21:$AW$28</c:f>
              <c:strCache>
                <c:ptCount val="8"/>
                <c:pt idx="0">
                  <c:v> 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</c:strCache>
            </c:strRef>
          </c:cat>
          <c:val>
            <c:numRef>
              <c:f>' '!$AY$21:$AY$28</c:f>
              <c:numCache>
                <c:formatCode>0.0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6C-CC4F-9DD2-F3FC7D9FA1C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94881472"/>
        <c:axId val="295261536"/>
        <c:axId val="0"/>
      </c:bar3DChart>
      <c:catAx>
        <c:axId val="294881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GB"/>
          </a:p>
        </c:txPr>
        <c:crossAx val="295261536"/>
        <c:crosses val="autoZero"/>
        <c:auto val="1"/>
        <c:lblAlgn val="ctr"/>
        <c:lblOffset val="100"/>
        <c:noMultiLvlLbl val="0"/>
      </c:catAx>
      <c:valAx>
        <c:axId val="295261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GB"/>
          </a:p>
        </c:txPr>
        <c:crossAx val="294881472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GB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33866</xdr:colOff>
      <xdr:row>29</xdr:row>
      <xdr:rowOff>33867</xdr:rowOff>
    </xdr:from>
    <xdr:to>
      <xdr:col>29</xdr:col>
      <xdr:colOff>626533</xdr:colOff>
      <xdr:row>48</xdr:row>
      <xdr:rowOff>186266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BF51701B-3FE3-6845-A3A1-B740E1172D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16933</xdr:colOff>
      <xdr:row>7</xdr:row>
      <xdr:rowOff>16933</xdr:rowOff>
    </xdr:from>
    <xdr:to>
      <xdr:col>29</xdr:col>
      <xdr:colOff>626532</xdr:colOff>
      <xdr:row>14</xdr:row>
      <xdr:rowOff>186266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F49DC571-48B5-2443-8BC4-4E92855DD6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33867</xdr:colOff>
      <xdr:row>17</xdr:row>
      <xdr:rowOff>16933</xdr:rowOff>
    </xdr:from>
    <xdr:to>
      <xdr:col>29</xdr:col>
      <xdr:colOff>626533</xdr:colOff>
      <xdr:row>24</xdr:row>
      <xdr:rowOff>186266</xdr:rowOff>
    </xdr:to>
    <xdr:graphicFrame macro="">
      <xdr:nvGraphicFramePr>
        <xdr:cNvPr id="8" name="Diagramm 7">
          <a:extLst>
            <a:ext uri="{FF2B5EF4-FFF2-40B4-BE49-F238E27FC236}">
              <a16:creationId xmlns:a16="http://schemas.microsoft.com/office/drawing/2014/main" id="{990C3BB6-CEA1-F745-9A43-14C43BF05D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67733</xdr:colOff>
      <xdr:row>0</xdr:row>
      <xdr:rowOff>109769</xdr:rowOff>
    </xdr:from>
    <xdr:to>
      <xdr:col>2</xdr:col>
      <xdr:colOff>1659467</xdr:colOff>
      <xdr:row>5</xdr:row>
      <xdr:rowOff>177417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2401C9B0-F61C-5141-BD84-0FA0C17137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200" y="109769"/>
          <a:ext cx="2235200" cy="113444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/Library/Containers/com.microsoft.Excel/Data/Documents/SR%20for%20Stadia%20v0.9%20DFB:DF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"/>
      <sheetName val=" "/>
      <sheetName val=" "/>
      <sheetName val=" "/>
      <sheetName val=" "/>
      <sheetName val=" "/>
      <sheetName val=" "/>
      <sheetName val=" "/>
      <sheetName val=" "/>
      <sheetName val=" "/>
      <sheetName val=" "/>
      <sheetName val=" "/>
      <sheetName val=" "/>
      <sheetName val=" "/>
      <sheetName val="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26FC87-A28A-144D-AEC3-CF6E76BBDA4F}">
  <dimension ref="B1:AD49"/>
  <sheetViews>
    <sheetView tabSelected="1" zoomScale="75" zoomScaleNormal="75" workbookViewId="0">
      <selection activeCell="AC28" sqref="AC28:AD28"/>
    </sheetView>
  </sheetViews>
  <sheetFormatPr baseColWidth="10" defaultRowHeight="16" x14ac:dyDescent="0.2"/>
  <cols>
    <col min="1" max="1" width="1.83203125" style="1" customWidth="1"/>
    <col min="2" max="2" width="8.5" style="1" customWidth="1"/>
    <col min="3" max="3" width="22.33203125" style="1" customWidth="1"/>
    <col min="4" max="4" width="2.33203125" style="1" customWidth="1"/>
    <col min="5" max="5" width="11.83203125" style="1" customWidth="1"/>
    <col min="6" max="6" width="12" style="1" customWidth="1"/>
    <col min="7" max="7" width="4.1640625" style="1" customWidth="1"/>
    <col min="8" max="8" width="2.33203125" style="1" customWidth="1"/>
    <col min="9" max="9" width="12" style="1" customWidth="1"/>
    <col min="10" max="10" width="11.83203125" style="1" customWidth="1"/>
    <col min="11" max="11" width="4.1640625" style="1" customWidth="1"/>
    <col min="12" max="12" width="2.33203125" style="1" customWidth="1"/>
    <col min="13" max="13" width="11.83203125" style="1" customWidth="1"/>
    <col min="14" max="14" width="12" style="1" customWidth="1"/>
    <col min="15" max="15" width="4.33203125" style="1" customWidth="1"/>
    <col min="16" max="16" width="23.5" style="1" customWidth="1"/>
    <col min="17" max="17" width="13.83203125" style="1" customWidth="1"/>
    <col min="18" max="18" width="13" style="1" customWidth="1"/>
    <col min="19" max="19" width="10" style="1" customWidth="1"/>
    <col min="20" max="20" width="2.1640625" style="1" customWidth="1"/>
    <col min="21" max="21" width="10.6640625" style="1" customWidth="1"/>
    <col min="22" max="22" width="8.6640625" style="1" customWidth="1"/>
    <col min="23" max="23" width="8.5" style="1" customWidth="1"/>
    <col min="24" max="30" width="8.6640625" style="1" customWidth="1"/>
    <col min="31" max="16384" width="10.83203125" style="1"/>
  </cols>
  <sheetData>
    <row r="1" spans="2:30" ht="17" thickBot="1" x14ac:dyDescent="0.25"/>
    <row r="2" spans="2:30" ht="17" thickBot="1" x14ac:dyDescent="0.25">
      <c r="E2" s="43" t="str">
        <f>' '!D5</f>
        <v>Route 1</v>
      </c>
      <c r="F2" s="2"/>
      <c r="G2" s="2"/>
      <c r="H2" s="2"/>
      <c r="I2" s="43" t="str">
        <f>' '!G5</f>
        <v>Route 2</v>
      </c>
      <c r="J2" s="2"/>
      <c r="K2" s="2"/>
      <c r="L2" s="2"/>
      <c r="M2" s="43" t="str">
        <f>' '!J5</f>
        <v>Route 3</v>
      </c>
      <c r="P2" s="43" t="str">
        <f>' '!M1</f>
        <v>Generelle Angaben</v>
      </c>
      <c r="Z2" s="49" t="str">
        <f>' '!P5</f>
        <v>Das Ziel ist das Identifizieren von</v>
      </c>
      <c r="AA2" s="50"/>
      <c r="AB2" s="50"/>
      <c r="AC2" s="50"/>
      <c r="AD2" s="51"/>
    </row>
    <row r="3" spans="2:30" x14ac:dyDescent="0.2">
      <c r="E3" s="71"/>
      <c r="F3" s="51"/>
      <c r="G3" s="2"/>
      <c r="H3" s="2"/>
      <c r="I3" s="71"/>
      <c r="J3" s="51"/>
      <c r="K3" s="2"/>
      <c r="L3" s="2"/>
      <c r="M3" s="71"/>
      <c r="N3" s="7"/>
      <c r="P3" s="4" t="str">
        <f>' '!M2</f>
        <v>Verfügbare Sitzplätze</v>
      </c>
      <c r="Q3" s="58"/>
      <c r="U3" s="88" t="str">
        <f>' '!T5</f>
        <v>Namen</v>
      </c>
      <c r="V3" s="89"/>
      <c r="X3" s="48"/>
      <c r="Z3" s="52" t="str">
        <f>' '!P6</f>
        <v>.. Limiterungen</v>
      </c>
      <c r="AA3" s="53"/>
      <c r="AB3" s="53" t="str">
        <f>' '!P9</f>
        <v>.. möglicher Kapazität</v>
      </c>
      <c r="AC3" s="53"/>
      <c r="AD3" s="54"/>
    </row>
    <row r="4" spans="2:30" x14ac:dyDescent="0.2">
      <c r="E4" s="16"/>
      <c r="F4" s="41" t="str">
        <f>' '!E7</f>
        <v>Parkplätze</v>
      </c>
      <c r="I4" s="16"/>
      <c r="J4" s="41" t="str">
        <f>' '!E7</f>
        <v>Parkplätze</v>
      </c>
      <c r="M4" s="16"/>
      <c r="N4" s="41" t="str">
        <f>' '!E7</f>
        <v>Parkplätze</v>
      </c>
      <c r="P4" s="8" t="str">
        <f>' '!M3</f>
        <v>Anzahl pro Fahrzeug</v>
      </c>
      <c r="Q4" s="41"/>
      <c r="U4" s="90" t="str">
        <f>' '!T6</f>
        <v>Eingabe</v>
      </c>
      <c r="V4" s="91"/>
      <c r="X4" s="10"/>
      <c r="Z4" s="52" t="str">
        <f>' '!P8</f>
        <v>.. Mindestzeit</v>
      </c>
      <c r="AA4" s="53"/>
      <c r="AB4" s="53" t="str">
        <f>' '!P7</f>
        <v>.. Maximal-Geschwindigkeit</v>
      </c>
      <c r="AC4" s="53"/>
      <c r="AD4" s="54"/>
    </row>
    <row r="5" spans="2:30" ht="17" thickBot="1" x14ac:dyDescent="0.25">
      <c r="D5" s="1" t="str">
        <f>' '!AM1</f>
        <v>+</v>
      </c>
      <c r="E5" s="19" t="str">
        <f>' '!D8</f>
        <v xml:space="preserve"> </v>
      </c>
      <c r="F5" s="29" t="str">
        <f>' '!E8</f>
        <v xml:space="preserve"> </v>
      </c>
      <c r="H5" s="1" t="str">
        <f>' '!AM1</f>
        <v>+</v>
      </c>
      <c r="I5" s="19" t="str">
        <f>' '!G8</f>
        <v xml:space="preserve"> </v>
      </c>
      <c r="J5" s="29" t="str">
        <f>' '!H8</f>
        <v xml:space="preserve"> </v>
      </c>
      <c r="L5" s="1" t="str">
        <f>' '!AM1</f>
        <v>+</v>
      </c>
      <c r="M5" s="19" t="str">
        <f>' '!J8</f>
        <v xml:space="preserve"> </v>
      </c>
      <c r="N5" s="29" t="str">
        <f>' '!K8</f>
        <v xml:space="preserve"> </v>
      </c>
      <c r="P5" s="12" t="str">
        <f>' '!M4</f>
        <v>Verfügbare h für Einlass</v>
      </c>
      <c r="Q5" s="42">
        <v>1</v>
      </c>
      <c r="U5" s="92" t="str">
        <f>' '!T7</f>
        <v>Ausgabe</v>
      </c>
      <c r="V5" s="93"/>
      <c r="X5" s="48"/>
      <c r="Z5" s="35" t="str">
        <f>' '!P2</f>
        <v>während eigene Ressourcen priorisiert werden.</v>
      </c>
      <c r="AA5" s="36"/>
      <c r="AB5" s="36"/>
      <c r="AC5" s="36"/>
      <c r="AD5" s="55"/>
    </row>
    <row r="6" spans="2:30" ht="17" thickBot="1" x14ac:dyDescent="0.25">
      <c r="E6" s="8"/>
      <c r="F6" s="11"/>
      <c r="I6" s="8"/>
      <c r="J6" s="11"/>
      <c r="M6" s="8"/>
      <c r="N6" s="11"/>
    </row>
    <row r="7" spans="2:30" ht="17" thickBot="1" x14ac:dyDescent="0.25">
      <c r="B7" s="61" t="str">
        <f>' '!B10</f>
        <v>Einlass</v>
      </c>
      <c r="E7" s="12"/>
      <c r="F7" s="56" t="s">
        <v>16</v>
      </c>
      <c r="G7" s="65"/>
      <c r="H7" s="65"/>
      <c r="I7" s="8"/>
      <c r="J7" s="56" t="s">
        <v>16</v>
      </c>
      <c r="M7" s="12"/>
      <c r="N7" s="56" t="s">
        <v>16</v>
      </c>
      <c r="U7" s="26" t="str">
        <f>' '!R10</f>
        <v>notwendige Zeit (niedrigster Balken dauert am längsten, der Wert zeigt das Verhältnis)</v>
      </c>
      <c r="V7" s="39"/>
      <c r="W7" s="39"/>
      <c r="X7" s="39"/>
      <c r="Y7" s="39"/>
      <c r="Z7" s="39"/>
      <c r="AA7" s="39"/>
      <c r="AB7" s="39"/>
      <c r="AC7" s="18"/>
    </row>
    <row r="8" spans="2:30" ht="17" thickBot="1" x14ac:dyDescent="0.25">
      <c r="B8" s="4">
        <f>' '!B11</f>
        <v>1</v>
      </c>
      <c r="C8" s="5"/>
      <c r="D8" s="5"/>
      <c r="E8" s="15"/>
      <c r="F8" s="7" t="str">
        <f>' '!E12</f>
        <v>per Minute</v>
      </c>
      <c r="G8" s="66" t="s">
        <v>26</v>
      </c>
      <c r="H8" s="51"/>
      <c r="I8" s="15"/>
      <c r="J8" s="7" t="str">
        <f>' '!E12</f>
        <v>per Minute</v>
      </c>
      <c r="K8" s="66" t="s">
        <v>26</v>
      </c>
      <c r="L8" s="51"/>
      <c r="M8" s="15"/>
      <c r="N8" s="7" t="str">
        <f>' '!E12</f>
        <v>per Minute</v>
      </c>
      <c r="O8" s="69" t="s">
        <v>26</v>
      </c>
      <c r="P8" s="26" t="str">
        <f>' '!M11</f>
        <v>Wie schnell kann der Einlass geschehen?</v>
      </c>
      <c r="Q8" s="34"/>
      <c r="R8" s="6"/>
      <c r="S8" s="7"/>
      <c r="U8" s="8"/>
      <c r="V8" s="10"/>
      <c r="W8" s="10"/>
      <c r="X8" s="10"/>
      <c r="Y8" s="10"/>
      <c r="Z8" s="10"/>
      <c r="AA8" s="10"/>
      <c r="AB8" s="10"/>
      <c r="AC8" s="10"/>
      <c r="AD8" s="7"/>
    </row>
    <row r="9" spans="2:30" x14ac:dyDescent="0.2">
      <c r="B9" s="8">
        <f>' '!B12</f>
        <v>2</v>
      </c>
      <c r="C9" s="9"/>
      <c r="D9" s="9"/>
      <c r="E9" s="16"/>
      <c r="F9" s="11" t="str">
        <f>' '!E12</f>
        <v>per Minute</v>
      </c>
      <c r="G9" s="67" t="s">
        <v>26</v>
      </c>
      <c r="H9" s="54"/>
      <c r="I9" s="16"/>
      <c r="J9" s="11" t="str">
        <f>' '!E12</f>
        <v>per Minute</v>
      </c>
      <c r="K9" s="67" t="s">
        <v>26</v>
      </c>
      <c r="L9" s="54"/>
      <c r="M9" s="16"/>
      <c r="N9" s="11" t="str">
        <f>' '!E12</f>
        <v>per Minute</v>
      </c>
      <c r="O9" s="69" t="s">
        <v>26</v>
      </c>
      <c r="P9" s="8" t="str">
        <f>' '!M12</f>
        <v>Einlass sollte an Limiterung von</v>
      </c>
      <c r="Q9" s="10"/>
      <c r="R9" s="32" t="str">
        <f>' '!O12</f>
        <v xml:space="preserve"> </v>
      </c>
      <c r="S9" s="29" t="str">
        <f>' '!P12</f>
        <v xml:space="preserve"> </v>
      </c>
      <c r="U9" s="8"/>
      <c r="V9" s="10"/>
      <c r="W9" s="10"/>
      <c r="X9" s="10"/>
      <c r="Y9" s="10"/>
      <c r="Z9" s="10"/>
      <c r="AA9" s="10"/>
      <c r="AB9" s="10"/>
      <c r="AC9" s="10"/>
      <c r="AD9" s="11"/>
    </row>
    <row r="10" spans="2:30" x14ac:dyDescent="0.2">
      <c r="B10" s="8">
        <f>' '!B13</f>
        <v>3</v>
      </c>
      <c r="C10" s="9"/>
      <c r="D10" s="9"/>
      <c r="E10" s="16"/>
      <c r="F10" s="11" t="str">
        <f>' '!E12</f>
        <v>per Minute</v>
      </c>
      <c r="G10" s="67" t="s">
        <v>26</v>
      </c>
      <c r="H10" s="54"/>
      <c r="I10" s="16"/>
      <c r="J10" s="11" t="str">
        <f>' '!E12</f>
        <v>per Minute</v>
      </c>
      <c r="K10" s="67" t="s">
        <v>26</v>
      </c>
      <c r="L10" s="54"/>
      <c r="M10" s="16"/>
      <c r="N10" s="11" t="str">
        <f>' '!E12</f>
        <v>per Minute</v>
      </c>
      <c r="O10" s="69" t="s">
        <v>26</v>
      </c>
      <c r="P10" s="8" t="str">
        <f>' '!M13</f>
        <v>orientiert werden und benötigt</v>
      </c>
      <c r="Q10" s="10"/>
      <c r="R10" s="28">
        <f>' '!O13</f>
        <v>0</v>
      </c>
      <c r="S10" s="29" t="str">
        <f>' '!P13</f>
        <v>h</v>
      </c>
      <c r="U10" s="8"/>
      <c r="V10" s="10"/>
      <c r="W10" s="10"/>
      <c r="X10" s="10"/>
      <c r="Y10" s="10"/>
      <c r="Z10" s="10"/>
      <c r="AA10" s="10"/>
      <c r="AB10" s="10"/>
      <c r="AC10" s="10"/>
      <c r="AD10" s="11"/>
    </row>
    <row r="11" spans="2:30" x14ac:dyDescent="0.2">
      <c r="B11" s="8">
        <f>' '!B14</f>
        <v>4</v>
      </c>
      <c r="C11" s="9"/>
      <c r="D11" s="9"/>
      <c r="E11" s="16"/>
      <c r="F11" s="11" t="str">
        <f>' '!E12</f>
        <v>per Minute</v>
      </c>
      <c r="G11" s="67" t="s">
        <v>26</v>
      </c>
      <c r="H11" s="54"/>
      <c r="I11" s="16"/>
      <c r="J11" s="11" t="str">
        <f>' '!E12</f>
        <v>per Minute</v>
      </c>
      <c r="K11" s="67" t="s">
        <v>26</v>
      </c>
      <c r="L11" s="54"/>
      <c r="M11" s="16"/>
      <c r="N11" s="11" t="str">
        <f>' '!E12</f>
        <v>per Minute</v>
      </c>
      <c r="O11" s="69" t="s">
        <v>26</v>
      </c>
      <c r="P11" s="8" t="str">
        <f>' '!M14</f>
        <v>Zusätzlich zu Parkplätzen können</v>
      </c>
      <c r="Q11" s="10"/>
      <c r="R11" s="30">
        <f>' '!O14</f>
        <v>0</v>
      </c>
      <c r="S11" s="29" t="str">
        <f>' '!P14</f>
        <v>Gäste/min</v>
      </c>
      <c r="U11" s="8"/>
      <c r="V11" s="10"/>
      <c r="W11" s="10"/>
      <c r="X11" s="10"/>
      <c r="Y11" s="10"/>
      <c r="Z11" s="10"/>
      <c r="AA11" s="10"/>
      <c r="AB11" s="10"/>
      <c r="AC11" s="10"/>
      <c r="AD11" s="11"/>
    </row>
    <row r="12" spans="2:30" ht="17" thickBot="1" x14ac:dyDescent="0.25">
      <c r="B12" s="8">
        <f>' '!B15</f>
        <v>5</v>
      </c>
      <c r="C12" s="9"/>
      <c r="D12" s="9"/>
      <c r="E12" s="16"/>
      <c r="F12" s="11" t="str">
        <f>' '!E12</f>
        <v>per Minute</v>
      </c>
      <c r="G12" s="67" t="s">
        <v>26</v>
      </c>
      <c r="H12" s="54"/>
      <c r="I12" s="16"/>
      <c r="J12" s="11" t="str">
        <f>' '!E12</f>
        <v>per Minute</v>
      </c>
      <c r="K12" s="67" t="s">
        <v>26</v>
      </c>
      <c r="L12" s="54"/>
      <c r="M12" s="16"/>
      <c r="N12" s="11" t="str">
        <f>' '!E12</f>
        <v>per Minute</v>
      </c>
      <c r="O12" s="69" t="s">
        <v>26</v>
      </c>
      <c r="P12" s="12" t="str">
        <f>' '!M15</f>
        <v>zu Fuss oder mit Taxi/Bahn anreisen</v>
      </c>
      <c r="Q12" s="13"/>
      <c r="R12" s="57">
        <f>' '!O15</f>
        <v>0</v>
      </c>
      <c r="S12" s="31" t="str">
        <f>' '!P15</f>
        <v>gesamt</v>
      </c>
      <c r="U12" s="8"/>
      <c r="V12" s="10"/>
      <c r="W12" s="10"/>
      <c r="X12" s="10"/>
      <c r="Y12" s="10"/>
      <c r="Z12" s="10"/>
      <c r="AA12" s="10"/>
      <c r="AB12" s="10"/>
      <c r="AC12" s="10"/>
      <c r="AD12" s="11"/>
    </row>
    <row r="13" spans="2:30" x14ac:dyDescent="0.2">
      <c r="B13" s="8">
        <f>' '!B16</f>
        <v>6</v>
      </c>
      <c r="C13" s="9"/>
      <c r="D13" s="9"/>
      <c r="E13" s="16"/>
      <c r="F13" s="11" t="str">
        <f>' '!E12</f>
        <v>per Minute</v>
      </c>
      <c r="G13" s="67" t="s">
        <v>26</v>
      </c>
      <c r="H13" s="54"/>
      <c r="I13" s="16"/>
      <c r="J13" s="11" t="str">
        <f>' '!E12</f>
        <v>per Minute</v>
      </c>
      <c r="K13" s="67" t="s">
        <v>26</v>
      </c>
      <c r="L13" s="54"/>
      <c r="M13" s="16"/>
      <c r="N13" s="11" t="str">
        <f>' '!E12</f>
        <v>per Minute</v>
      </c>
      <c r="O13" s="69" t="s">
        <v>26</v>
      </c>
      <c r="P13" s="70" t="str">
        <f>' '!F1</f>
        <v>x in G/K/O markiert wo Fussgänger hinzukommen</v>
      </c>
      <c r="U13" s="8"/>
      <c r="V13" s="10"/>
      <c r="W13" s="10"/>
      <c r="X13" s="10"/>
      <c r="Y13" s="10"/>
      <c r="Z13" s="10"/>
      <c r="AA13" s="10"/>
      <c r="AB13" s="10"/>
      <c r="AC13" s="10"/>
      <c r="AD13" s="11"/>
    </row>
    <row r="14" spans="2:30" x14ac:dyDescent="0.2">
      <c r="B14" s="8">
        <f>' '!B17</f>
        <v>7</v>
      </c>
      <c r="C14" s="9"/>
      <c r="D14" s="9"/>
      <c r="E14" s="16"/>
      <c r="F14" s="11" t="str">
        <f>' '!E12</f>
        <v>per Minute</v>
      </c>
      <c r="G14" s="67" t="s">
        <v>26</v>
      </c>
      <c r="H14" s="54"/>
      <c r="I14" s="16"/>
      <c r="J14" s="11" t="str">
        <f>' '!E12</f>
        <v>per Minute</v>
      </c>
      <c r="K14" s="67" t="s">
        <v>26</v>
      </c>
      <c r="L14" s="54"/>
      <c r="M14" s="16"/>
      <c r="N14" s="11" t="str">
        <f>' '!E12</f>
        <v>per Minute</v>
      </c>
      <c r="O14" s="69" t="s">
        <v>26</v>
      </c>
      <c r="P14" s="10"/>
      <c r="Q14" s="10"/>
      <c r="R14" s="10"/>
      <c r="U14" s="8"/>
      <c r="V14" s="10"/>
      <c r="W14" s="10"/>
      <c r="X14" s="10"/>
      <c r="Y14" s="10"/>
      <c r="Z14" s="10"/>
      <c r="AA14" s="10"/>
      <c r="AB14" s="10"/>
      <c r="AC14" s="10"/>
      <c r="AD14" s="11"/>
    </row>
    <row r="15" spans="2:30" ht="17" thickBot="1" x14ac:dyDescent="0.25">
      <c r="B15" s="12">
        <f>' '!B18</f>
        <v>8</v>
      </c>
      <c r="C15" s="60"/>
      <c r="D15" s="60"/>
      <c r="E15" s="17"/>
      <c r="F15" s="14" t="str">
        <f>' '!E12</f>
        <v>per Minute</v>
      </c>
      <c r="G15" s="68" t="s">
        <v>26</v>
      </c>
      <c r="H15" s="55"/>
      <c r="I15" s="17"/>
      <c r="J15" s="14" t="str">
        <f>' '!E12</f>
        <v>per Minute</v>
      </c>
      <c r="K15" s="68" t="s">
        <v>26</v>
      </c>
      <c r="L15" s="55"/>
      <c r="M15" s="17"/>
      <c r="N15" s="14" t="str">
        <f>' '!E12</f>
        <v>per Minute</v>
      </c>
      <c r="O15" s="69" t="s">
        <v>26</v>
      </c>
      <c r="U15" s="35"/>
      <c r="V15" s="36"/>
      <c r="W15" s="36"/>
      <c r="X15" s="36"/>
      <c r="Y15" s="36"/>
      <c r="Z15" s="36"/>
      <c r="AA15" s="36"/>
      <c r="AB15" s="36"/>
      <c r="AC15" s="36"/>
      <c r="AD15" s="14"/>
    </row>
    <row r="16" spans="2:30" ht="17" thickBot="1" x14ac:dyDescent="0.25">
      <c r="B16" s="8"/>
      <c r="C16" s="10"/>
      <c r="D16" s="10"/>
      <c r="E16" s="19">
        <f>' '!D19</f>
        <v>0</v>
      </c>
      <c r="F16" s="11" t="str">
        <f>' '!E19</f>
        <v>min needed</v>
      </c>
      <c r="G16" s="69"/>
      <c r="H16" s="10"/>
      <c r="I16" s="19">
        <f>' '!G19</f>
        <v>0</v>
      </c>
      <c r="J16" s="11" t="str">
        <f>' '!E19</f>
        <v>min needed</v>
      </c>
      <c r="K16" s="69"/>
      <c r="L16" s="10"/>
      <c r="M16" s="19">
        <f>' '!J19</f>
        <v>0</v>
      </c>
      <c r="N16" s="11" t="str">
        <f>' '!E19</f>
        <v>min needed</v>
      </c>
      <c r="O16" s="70"/>
      <c r="U16" s="37" t="str">
        <f>' '!R19</f>
        <v>in Minuten</v>
      </c>
      <c r="V16" s="38" t="str">
        <f>' '!S19</f>
        <v xml:space="preserve"> </v>
      </c>
      <c r="W16" s="38" t="str">
        <f>' '!T19</f>
        <v xml:space="preserve"> </v>
      </c>
      <c r="X16" s="38" t="str">
        <f>' '!U19</f>
        <v xml:space="preserve"> </v>
      </c>
      <c r="Y16" s="38" t="str">
        <f>' '!V19</f>
        <v xml:space="preserve"> </v>
      </c>
      <c r="Z16" s="38" t="str">
        <f>' '!W19</f>
        <v xml:space="preserve"> </v>
      </c>
      <c r="AA16" s="38" t="str">
        <f>' '!X19</f>
        <v xml:space="preserve"> </v>
      </c>
      <c r="AB16" s="38" t="str">
        <f>' '!Y19</f>
        <v xml:space="preserve"> </v>
      </c>
      <c r="AC16" s="38" t="str">
        <f>' '!Z19</f>
        <v xml:space="preserve"> </v>
      </c>
      <c r="AD16" s="40"/>
    </row>
    <row r="17" spans="2:30" ht="17" thickBot="1" x14ac:dyDescent="0.25">
      <c r="B17" s="59" t="str">
        <f>' '!B20</f>
        <v>Auslass</v>
      </c>
      <c r="C17" s="10"/>
      <c r="D17" s="10"/>
      <c r="E17" s="8"/>
      <c r="F17" s="11"/>
      <c r="G17" s="69"/>
      <c r="H17" s="10"/>
      <c r="I17" s="8"/>
      <c r="J17" s="11"/>
      <c r="K17" s="69"/>
      <c r="L17" s="10"/>
      <c r="M17" s="8"/>
      <c r="N17" s="11"/>
      <c r="O17" s="70"/>
    </row>
    <row r="18" spans="2:30" ht="17" thickBot="1" x14ac:dyDescent="0.25">
      <c r="B18" s="4">
        <f>' '!B21</f>
        <v>1</v>
      </c>
      <c r="C18" s="5"/>
      <c r="D18" s="5"/>
      <c r="E18" s="15"/>
      <c r="F18" s="7" t="str">
        <f>' '!E12</f>
        <v>per Minute</v>
      </c>
      <c r="G18" s="66" t="s">
        <v>26</v>
      </c>
      <c r="H18" s="51"/>
      <c r="I18" s="15"/>
      <c r="J18" s="7" t="str">
        <f>' '!E12</f>
        <v>per Minute</v>
      </c>
      <c r="K18" s="66" t="s">
        <v>26</v>
      </c>
      <c r="L18" s="51"/>
      <c r="M18" s="15"/>
      <c r="N18" s="7" t="str">
        <f>' '!E12</f>
        <v>per Minute</v>
      </c>
      <c r="O18" s="69" t="s">
        <v>26</v>
      </c>
      <c r="P18" s="26" t="str">
        <f>' '!M21</f>
        <v>Wie schnell kann der Auslass geschehen?</v>
      </c>
      <c r="Q18" s="18"/>
      <c r="R18" s="6"/>
      <c r="S18" s="7"/>
      <c r="U18" s="4"/>
      <c r="V18" s="6"/>
      <c r="W18" s="6"/>
      <c r="X18" s="6"/>
      <c r="Y18" s="6"/>
      <c r="Z18" s="6"/>
      <c r="AA18" s="6"/>
      <c r="AB18" s="6"/>
      <c r="AC18" s="6"/>
      <c r="AD18" s="7"/>
    </row>
    <row r="19" spans="2:30" x14ac:dyDescent="0.2">
      <c r="B19" s="8">
        <f>' '!B22</f>
        <v>2</v>
      </c>
      <c r="C19" s="9"/>
      <c r="D19" s="9"/>
      <c r="E19" s="16"/>
      <c r="F19" s="11" t="str">
        <f>' '!E12</f>
        <v>per Minute</v>
      </c>
      <c r="G19" s="67" t="s">
        <v>26</v>
      </c>
      <c r="H19" s="54"/>
      <c r="I19" s="16"/>
      <c r="J19" s="11" t="str">
        <f>' '!E12</f>
        <v>per Minute</v>
      </c>
      <c r="K19" s="67" t="s">
        <v>26</v>
      </c>
      <c r="L19" s="54"/>
      <c r="M19" s="16"/>
      <c r="N19" s="11" t="str">
        <f>' '!E12</f>
        <v>per Minute</v>
      </c>
      <c r="O19" s="69" t="s">
        <v>26</v>
      </c>
      <c r="P19" s="8" t="str">
        <f>' '!M22</f>
        <v>Auslass sollte an Limitierung von</v>
      </c>
      <c r="Q19" s="10"/>
      <c r="R19" s="32" t="str">
        <f>' '!O22</f>
        <v xml:space="preserve"> </v>
      </c>
      <c r="S19" s="29" t="str">
        <f>' '!P22</f>
        <v xml:space="preserve"> </v>
      </c>
      <c r="U19" s="8"/>
      <c r="V19" s="10"/>
      <c r="W19" s="10"/>
      <c r="X19" s="10"/>
      <c r="Y19" s="10"/>
      <c r="Z19" s="10"/>
      <c r="AA19" s="10"/>
      <c r="AB19" s="10"/>
      <c r="AC19" s="10"/>
      <c r="AD19" s="11"/>
    </row>
    <row r="20" spans="2:30" ht="17" thickBot="1" x14ac:dyDescent="0.25">
      <c r="B20" s="8">
        <f>' '!B23</f>
        <v>3</v>
      </c>
      <c r="C20" s="9"/>
      <c r="D20" s="9"/>
      <c r="E20" s="16"/>
      <c r="F20" s="11" t="str">
        <f>' '!E12</f>
        <v>per Minute</v>
      </c>
      <c r="G20" s="67" t="s">
        <v>26</v>
      </c>
      <c r="H20" s="54"/>
      <c r="I20" s="16"/>
      <c r="J20" s="11" t="str">
        <f>' '!E12</f>
        <v>per Minute</v>
      </c>
      <c r="K20" s="67" t="s">
        <v>26</v>
      </c>
      <c r="L20" s="54"/>
      <c r="M20" s="16"/>
      <c r="N20" s="11" t="str">
        <f>' '!E12</f>
        <v>per Minute</v>
      </c>
      <c r="O20" s="69" t="s">
        <v>26</v>
      </c>
      <c r="P20" s="12" t="str">
        <f>' '!M23</f>
        <v>orientiert werden und benötigt</v>
      </c>
      <c r="Q20" s="13"/>
      <c r="R20" s="33">
        <f>' '!O23</f>
        <v>0</v>
      </c>
      <c r="S20" s="31" t="str">
        <f>' '!P23</f>
        <v>h</v>
      </c>
      <c r="U20" s="8"/>
      <c r="V20" s="10"/>
      <c r="W20" s="10"/>
      <c r="X20" s="10"/>
      <c r="Y20" s="10"/>
      <c r="Z20" s="10"/>
      <c r="AA20" s="10"/>
      <c r="AB20" s="10"/>
      <c r="AC20" s="10"/>
      <c r="AD20" s="11"/>
    </row>
    <row r="21" spans="2:30" x14ac:dyDescent="0.2">
      <c r="B21" s="8">
        <f>' '!B24</f>
        <v>4</v>
      </c>
      <c r="C21" s="9"/>
      <c r="D21" s="9"/>
      <c r="E21" s="16"/>
      <c r="F21" s="11" t="str">
        <f>' '!E12</f>
        <v>per Minute</v>
      </c>
      <c r="G21" s="67" t="s">
        <v>26</v>
      </c>
      <c r="H21" s="54"/>
      <c r="I21" s="16"/>
      <c r="J21" s="11" t="str">
        <f>' '!E12</f>
        <v>per Minute</v>
      </c>
      <c r="K21" s="67" t="s">
        <v>26</v>
      </c>
      <c r="L21" s="54"/>
      <c r="M21" s="16"/>
      <c r="N21" s="11" t="str">
        <f>' '!E12</f>
        <v>per Minute</v>
      </c>
      <c r="O21" s="69" t="s">
        <v>26</v>
      </c>
      <c r="P21" s="69" t="str">
        <f>' '!F2</f>
        <v>x in G/K/O markiert wo Autofahrer wieder allein sind</v>
      </c>
      <c r="Q21" s="10"/>
      <c r="R21" s="10"/>
      <c r="U21" s="8"/>
      <c r="V21" s="10"/>
      <c r="W21" s="10"/>
      <c r="X21" s="10"/>
      <c r="Y21" s="10"/>
      <c r="Z21" s="10"/>
      <c r="AA21" s="10"/>
      <c r="AB21" s="10"/>
      <c r="AC21" s="10"/>
      <c r="AD21" s="11"/>
    </row>
    <row r="22" spans="2:30" x14ac:dyDescent="0.2">
      <c r="B22" s="8">
        <f>' '!B25</f>
        <v>5</v>
      </c>
      <c r="C22" s="9"/>
      <c r="D22" s="9"/>
      <c r="E22" s="16"/>
      <c r="F22" s="11" t="str">
        <f>' '!E12</f>
        <v>per Minute</v>
      </c>
      <c r="G22" s="67" t="s">
        <v>26</v>
      </c>
      <c r="H22" s="54"/>
      <c r="I22" s="16"/>
      <c r="J22" s="11" t="str">
        <f>' '!E12</f>
        <v>per Minute</v>
      </c>
      <c r="K22" s="67" t="s">
        <v>26</v>
      </c>
      <c r="L22" s="54"/>
      <c r="M22" s="16"/>
      <c r="N22" s="11" t="str">
        <f>' '!E12</f>
        <v>per Minute</v>
      </c>
      <c r="O22" s="69" t="s">
        <v>26</v>
      </c>
      <c r="U22" s="8"/>
      <c r="V22" s="10"/>
      <c r="W22" s="10"/>
      <c r="X22" s="10"/>
      <c r="Y22" s="10"/>
      <c r="Z22" s="10"/>
      <c r="AA22" s="10"/>
      <c r="AB22" s="10"/>
      <c r="AC22" s="10"/>
      <c r="AD22" s="11"/>
    </row>
    <row r="23" spans="2:30" x14ac:dyDescent="0.2">
      <c r="B23" s="8">
        <f>' '!B26</f>
        <v>6</v>
      </c>
      <c r="C23" s="9"/>
      <c r="D23" s="9"/>
      <c r="E23" s="16"/>
      <c r="F23" s="11" t="str">
        <f>' '!E12</f>
        <v>per Minute</v>
      </c>
      <c r="G23" s="67" t="s">
        <v>26</v>
      </c>
      <c r="H23" s="54"/>
      <c r="I23" s="16"/>
      <c r="J23" s="11" t="str">
        <f>' '!E12</f>
        <v>per Minute</v>
      </c>
      <c r="K23" s="67" t="s">
        <v>26</v>
      </c>
      <c r="L23" s="54"/>
      <c r="M23" s="16"/>
      <c r="N23" s="11" t="str">
        <f>' '!E12</f>
        <v>per Minute</v>
      </c>
      <c r="O23" s="69" t="s">
        <v>26</v>
      </c>
      <c r="U23" s="8"/>
      <c r="V23" s="10"/>
      <c r="W23" s="10"/>
      <c r="X23" s="10"/>
      <c r="Y23" s="10"/>
      <c r="Z23" s="10"/>
      <c r="AA23" s="10"/>
      <c r="AB23" s="10"/>
      <c r="AC23" s="10"/>
      <c r="AD23" s="11"/>
    </row>
    <row r="24" spans="2:30" ht="17" thickBot="1" x14ac:dyDescent="0.25">
      <c r="B24" s="8">
        <f>' '!B27</f>
        <v>7</v>
      </c>
      <c r="C24" s="9"/>
      <c r="D24" s="9"/>
      <c r="E24" s="16"/>
      <c r="F24" s="11" t="str">
        <f>' '!E12</f>
        <v>per Minute</v>
      </c>
      <c r="G24" s="67" t="s">
        <v>26</v>
      </c>
      <c r="H24" s="54"/>
      <c r="I24" s="16"/>
      <c r="J24" s="11" t="str">
        <f>' '!E12</f>
        <v>per Minute</v>
      </c>
      <c r="K24" s="67" t="s">
        <v>26</v>
      </c>
      <c r="L24" s="54"/>
      <c r="M24" s="16"/>
      <c r="N24" s="11" t="str">
        <f>' '!E12</f>
        <v>per Minute</v>
      </c>
      <c r="O24" s="69" t="s">
        <v>26</v>
      </c>
      <c r="U24" s="8"/>
      <c r="V24" s="10"/>
      <c r="W24" s="10"/>
      <c r="X24" s="10"/>
      <c r="Y24" s="10"/>
      <c r="Z24" s="10"/>
      <c r="AA24" s="10"/>
      <c r="AB24" s="10"/>
      <c r="AC24" s="10"/>
      <c r="AD24" s="11"/>
    </row>
    <row r="25" spans="2:30" ht="17" thickBot="1" x14ac:dyDescent="0.25">
      <c r="B25" s="12">
        <f>' '!B28</f>
        <v>8</v>
      </c>
      <c r="C25" s="60"/>
      <c r="D25" s="60"/>
      <c r="E25" s="17"/>
      <c r="F25" s="14" t="str">
        <f>' '!E12</f>
        <v>per Minute</v>
      </c>
      <c r="G25" s="68" t="s">
        <v>26</v>
      </c>
      <c r="H25" s="55"/>
      <c r="I25" s="17"/>
      <c r="J25" s="14" t="str">
        <f>' '!E12</f>
        <v>per Minute</v>
      </c>
      <c r="K25" s="68" t="s">
        <v>26</v>
      </c>
      <c r="L25" s="55"/>
      <c r="M25" s="17"/>
      <c r="N25" s="14" t="str">
        <f>' '!E12</f>
        <v>per Minute</v>
      </c>
      <c r="O25" s="69" t="s">
        <v>26</v>
      </c>
      <c r="P25" s="22" t="s">
        <v>31</v>
      </c>
      <c r="Q25" s="64">
        <f>' '!BL7</f>
        <v>0</v>
      </c>
      <c r="U25" s="12"/>
      <c r="V25" s="13"/>
      <c r="W25" s="13"/>
      <c r="X25" s="13"/>
      <c r="Y25" s="13"/>
      <c r="Z25" s="13"/>
      <c r="AA25" s="13"/>
      <c r="AB25" s="13"/>
      <c r="AC25" s="13"/>
      <c r="AD25" s="14"/>
    </row>
    <row r="26" spans="2:30" ht="17" thickBot="1" x14ac:dyDescent="0.25">
      <c r="E26" s="62">
        <f>' '!D29</f>
        <v>0</v>
      </c>
      <c r="F26" s="14" t="str">
        <f>' '!E19</f>
        <v>min needed</v>
      </c>
      <c r="I26" s="62">
        <f>' '!G29</f>
        <v>0</v>
      </c>
      <c r="J26" s="14" t="str">
        <f>' '!E19</f>
        <v>min needed</v>
      </c>
      <c r="M26" s="62">
        <f>' '!J29</f>
        <v>0</v>
      </c>
      <c r="N26" s="14" t="str">
        <f>' '!E19</f>
        <v>min needed</v>
      </c>
      <c r="U26" s="37" t="str">
        <f>' '!R29</f>
        <v>in Minuten</v>
      </c>
      <c r="V26" s="38" t="str">
        <f>' '!S29</f>
        <v xml:space="preserve"> </v>
      </c>
      <c r="W26" s="38" t="str">
        <f>' '!T29</f>
        <v xml:space="preserve"> </v>
      </c>
      <c r="X26" s="38" t="str">
        <f>' '!U29</f>
        <v xml:space="preserve"> </v>
      </c>
      <c r="Y26" s="38" t="str">
        <f>' '!V29</f>
        <v xml:space="preserve"> </v>
      </c>
      <c r="Z26" s="38" t="str">
        <f>' '!W29</f>
        <v xml:space="preserve"> </v>
      </c>
      <c r="AA26" s="38" t="str">
        <f>' '!X29</f>
        <v xml:space="preserve"> </v>
      </c>
      <c r="AB26" s="38" t="str">
        <f>' '!Y29</f>
        <v xml:space="preserve"> </v>
      </c>
      <c r="AC26" s="38" t="str">
        <f>' '!Z29</f>
        <v xml:space="preserve"> </v>
      </c>
      <c r="AD26" s="25"/>
    </row>
    <row r="27" spans="2:30" ht="17" thickBot="1" x14ac:dyDescent="0.25"/>
    <row r="28" spans="2:30" ht="17" thickBot="1" x14ac:dyDescent="0.25">
      <c r="B28" s="3"/>
      <c r="C28" s="22" t="str">
        <f>' '!C31</f>
        <v xml:space="preserve"> </v>
      </c>
      <c r="D28" s="63"/>
      <c r="E28" s="46" t="str">
        <f>' '!D31</f>
        <v>ist der limitierende Faktor mit einem Maximum von</v>
      </c>
      <c r="F28" s="23"/>
      <c r="G28" s="23"/>
      <c r="H28" s="23"/>
      <c r="I28" s="24"/>
      <c r="J28" s="44">
        <f>' '!H31</f>
        <v>0</v>
      </c>
      <c r="K28" s="23"/>
      <c r="L28" s="23"/>
      <c r="M28" s="25"/>
      <c r="P28" s="45">
        <f>' '!M31</f>
        <v>0</v>
      </c>
      <c r="Q28" s="47" t="str">
        <f>' '!N31</f>
        <v>Parkplätze</v>
      </c>
      <c r="R28" s="27" t="str">
        <f>' '!O31</f>
        <v>sind nicht</v>
      </c>
      <c r="S28" s="46" t="str">
        <f>' '!P31</f>
        <v>genug um die verfügbaren Sitzplätze zu füllen.</v>
      </c>
      <c r="T28" s="24"/>
      <c r="U28" s="24"/>
      <c r="V28" s="23"/>
      <c r="W28" s="23"/>
      <c r="X28" s="23"/>
      <c r="Y28" s="23"/>
      <c r="Z28" s="20"/>
      <c r="AA28" s="21"/>
      <c r="AC28" s="86" t="str">
        <f>' '!W6</f>
        <v>Version 1.0</v>
      </c>
      <c r="AD28" s="87"/>
    </row>
    <row r="29" spans="2:30" ht="17" thickBot="1" x14ac:dyDescent="0.25"/>
    <row r="30" spans="2:30" x14ac:dyDescent="0.2">
      <c r="B30" s="4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7"/>
    </row>
    <row r="31" spans="2:30" x14ac:dyDescent="0.2">
      <c r="B31" s="8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1"/>
    </row>
    <row r="32" spans="2:30" x14ac:dyDescent="0.2">
      <c r="B32" s="8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1"/>
    </row>
    <row r="33" spans="2:30" x14ac:dyDescent="0.2">
      <c r="B33" s="8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1"/>
    </row>
    <row r="34" spans="2:30" x14ac:dyDescent="0.2">
      <c r="B34" s="8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1"/>
    </row>
    <row r="35" spans="2:30" x14ac:dyDescent="0.2">
      <c r="B35" s="8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1"/>
    </row>
    <row r="36" spans="2:30" x14ac:dyDescent="0.2">
      <c r="B36" s="8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1"/>
    </row>
    <row r="37" spans="2:30" x14ac:dyDescent="0.2">
      <c r="B37" s="8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1"/>
    </row>
    <row r="38" spans="2:30" x14ac:dyDescent="0.2">
      <c r="B38" s="8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1"/>
    </row>
    <row r="39" spans="2:30" x14ac:dyDescent="0.2">
      <c r="B39" s="8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1"/>
    </row>
    <row r="40" spans="2:30" x14ac:dyDescent="0.2">
      <c r="B40" s="8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1"/>
    </row>
    <row r="41" spans="2:30" x14ac:dyDescent="0.2">
      <c r="B41" s="8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1"/>
    </row>
    <row r="42" spans="2:30" x14ac:dyDescent="0.2">
      <c r="B42" s="8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1"/>
    </row>
    <row r="43" spans="2:30" x14ac:dyDescent="0.2">
      <c r="B43" s="8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1"/>
    </row>
    <row r="44" spans="2:30" x14ac:dyDescent="0.2">
      <c r="B44" s="8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1"/>
    </row>
    <row r="45" spans="2:30" x14ac:dyDescent="0.2">
      <c r="B45" s="8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1"/>
    </row>
    <row r="46" spans="2:30" x14ac:dyDescent="0.2">
      <c r="B46" s="8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1"/>
    </row>
    <row r="47" spans="2:30" x14ac:dyDescent="0.2">
      <c r="B47" s="8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1"/>
    </row>
    <row r="48" spans="2:30" x14ac:dyDescent="0.2">
      <c r="B48" s="8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1"/>
    </row>
    <row r="49" spans="2:30" ht="17" thickBot="1" x14ac:dyDescent="0.25">
      <c r="B49" s="12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4"/>
    </row>
  </sheetData>
  <mergeCells count="4">
    <mergeCell ref="AC28:AD28"/>
    <mergeCell ref="U3:V3"/>
    <mergeCell ref="U4:V4"/>
    <mergeCell ref="U5:V5"/>
  </mergeCells>
  <dataValidations count="1">
    <dataValidation type="list" allowBlank="1" showInputMessage="1" showErrorMessage="1" sqref="O18:O25 G8:G15 G18:G25 O8:O15 K18:K25 K8:K15" xr:uid="{D998199B-FF7E-D84E-B369-288423AED0E5}">
      <formula1>"x,-"</formula1>
    </dataValidation>
  </dataValidation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B63370-84E7-3746-9737-804F6B998892}">
  <dimension ref="B1:BW71"/>
  <sheetViews>
    <sheetView topLeftCell="B1" zoomScale="70" zoomScaleNormal="70" workbookViewId="0">
      <selection activeCell="B1" sqref="A1:XFD1048576"/>
    </sheetView>
  </sheetViews>
  <sheetFormatPr baseColWidth="10" defaultRowHeight="16" x14ac:dyDescent="0.2"/>
  <cols>
    <col min="1" max="1" width="4.1640625" style="72" customWidth="1"/>
    <col min="2" max="2" width="8.5" style="72" customWidth="1"/>
    <col min="3" max="3" width="22.33203125" style="72" customWidth="1"/>
    <col min="4" max="4" width="11.83203125" style="72" customWidth="1"/>
    <col min="5" max="5" width="12" style="72" customWidth="1"/>
    <col min="6" max="6" width="5.6640625" style="72" customWidth="1"/>
    <col min="7" max="7" width="12" style="72" customWidth="1"/>
    <col min="8" max="8" width="11.83203125" style="72" customWidth="1"/>
    <col min="9" max="9" width="5.6640625" style="72" customWidth="1"/>
    <col min="10" max="10" width="11.83203125" style="72" customWidth="1"/>
    <col min="11" max="11" width="12" style="72" customWidth="1"/>
    <col min="12" max="12" width="5.1640625" style="72" customWidth="1"/>
    <col min="13" max="13" width="23.5" style="72" customWidth="1"/>
    <col min="14" max="14" width="13.83203125" style="72" customWidth="1"/>
    <col min="15" max="15" width="13" style="72" customWidth="1"/>
    <col min="16" max="16" width="8.6640625" style="72" customWidth="1"/>
    <col min="17" max="17" width="3.5" style="72" customWidth="1"/>
    <col min="18" max="18" width="10.83203125" style="72"/>
    <col min="19" max="19" width="8.6640625" style="72" customWidth="1"/>
    <col min="20" max="20" width="8.5" style="72" customWidth="1"/>
    <col min="21" max="27" width="8.6640625" style="72" customWidth="1"/>
    <col min="28" max="29" width="10.83203125" style="72"/>
    <col min="30" max="30" width="7.33203125" style="72" customWidth="1"/>
    <col min="31" max="31" width="23" style="72" customWidth="1"/>
    <col min="32" max="32" width="10.83203125" style="72"/>
    <col min="33" max="33" width="7.5" style="72" customWidth="1"/>
    <col min="34" max="34" width="8" style="72" customWidth="1"/>
    <col min="35" max="35" width="10.83203125" style="72"/>
    <col min="36" max="36" width="4.83203125" style="72" customWidth="1"/>
    <col min="37" max="37" width="7.6640625" style="72" customWidth="1"/>
    <col min="38" max="40" width="10.83203125" style="72"/>
    <col min="41" max="41" width="4" style="72" customWidth="1"/>
    <col min="42" max="42" width="8" style="72" customWidth="1"/>
    <col min="43" max="45" width="10.83203125" style="72"/>
    <col min="46" max="46" width="4.6640625" style="72" customWidth="1"/>
    <col min="47" max="52" width="10.83203125" style="72"/>
    <col min="53" max="53" width="3.6640625" style="72" customWidth="1"/>
    <col min="54" max="54" width="13.1640625" style="72" customWidth="1"/>
    <col min="55" max="55" width="10.83203125" style="72"/>
    <col min="56" max="56" width="5.6640625" style="72" customWidth="1"/>
    <col min="57" max="57" width="5.83203125" style="72" customWidth="1"/>
    <col min="58" max="58" width="2" style="72" customWidth="1"/>
    <col min="59" max="16384" width="10.83203125" style="72"/>
  </cols>
  <sheetData>
    <row r="1" spans="2:72" x14ac:dyDescent="0.2">
      <c r="F1" s="72" t="s">
        <v>33</v>
      </c>
      <c r="M1" s="72" t="s">
        <v>36</v>
      </c>
      <c r="AM1" s="72" t="s">
        <v>32</v>
      </c>
      <c r="BB1" s="72">
        <f>BI20-BH11</f>
        <v>0</v>
      </c>
      <c r="BG1" s="72">
        <f>BI8-BH12</f>
        <v>0</v>
      </c>
    </row>
    <row r="2" spans="2:72" x14ac:dyDescent="0.2">
      <c r="F2" s="72" t="s">
        <v>34</v>
      </c>
      <c r="M2" s="72" t="s">
        <v>35</v>
      </c>
      <c r="N2" s="72">
        <f>'Start Right for Stadia'!Q3</f>
        <v>0</v>
      </c>
      <c r="P2" s="72" t="s">
        <v>55</v>
      </c>
      <c r="AE2" s="73" t="s">
        <v>3</v>
      </c>
      <c r="AF2" s="72">
        <f>'Start Right for Stadia'!Q3</f>
        <v>0</v>
      </c>
      <c r="AI2" s="74">
        <f>IF(AG2=0,0,$AG$7/AG2)</f>
        <v>0</v>
      </c>
      <c r="AN2" s="74">
        <f>IF(AL2=0,0,$AL$7/AL2)</f>
        <v>0</v>
      </c>
      <c r="AS2" s="74">
        <f>IF(AQ2=0,0,$AQ$7/AQ2)</f>
        <v>0</v>
      </c>
      <c r="AU2" s="72">
        <f>SUM(AF2:AT2)</f>
        <v>0</v>
      </c>
      <c r="AV2" s="72" t="s">
        <v>8</v>
      </c>
      <c r="AX2" s="72">
        <f>VLOOKUP(AU7,AX4:AY6,2,FALSE)</f>
        <v>0</v>
      </c>
      <c r="BB2" s="72" t="str">
        <f>IF(BB1=0," ",BB1/BC7)</f>
        <v xml:space="preserve"> </v>
      </c>
      <c r="BC2" s="72" t="str">
        <f>IF(BB2&lt;0,"sind","sind nicht")</f>
        <v>sind nicht</v>
      </c>
    </row>
    <row r="3" spans="2:72" x14ac:dyDescent="0.2">
      <c r="M3" s="72" t="s">
        <v>37</v>
      </c>
      <c r="N3" s="72">
        <f>'Start Right for Stadia'!Q4</f>
        <v>0</v>
      </c>
      <c r="AX3" s="72">
        <f>VLOOKUP(AU8,AX8:AY10,2,FALSE)</f>
        <v>0</v>
      </c>
      <c r="BB3" s="74" t="str">
        <f>IF(BB2&lt;0,0,BB2)</f>
        <v xml:space="preserve"> </v>
      </c>
      <c r="BH3" s="72" t="e">
        <f>BB3*BC7</f>
        <v>#VALUE!</v>
      </c>
    </row>
    <row r="4" spans="2:72" x14ac:dyDescent="0.2">
      <c r="M4" s="72" t="s">
        <v>38</v>
      </c>
      <c r="N4" s="72">
        <f>'Start Right for Stadia'!Q5</f>
        <v>1</v>
      </c>
      <c r="AI4" s="75">
        <v>6.9444444444444447E-4</v>
      </c>
      <c r="AN4" s="75">
        <v>6.9444444444444447E-4</v>
      </c>
      <c r="AS4" s="75">
        <v>6.9444444444444447E-4</v>
      </c>
      <c r="AT4" s="75"/>
      <c r="AU4" s="75">
        <v>6.9444444444444447E-4</v>
      </c>
      <c r="AX4" s="74">
        <f>AI7</f>
        <v>0</v>
      </c>
      <c r="AY4" s="72">
        <f>' '!D6</f>
        <v>0</v>
      </c>
      <c r="BH4" s="72" t="e">
        <f>BH3+BH12</f>
        <v>#VALUE!</v>
      </c>
    </row>
    <row r="5" spans="2:72" x14ac:dyDescent="0.2">
      <c r="D5" s="73" t="s">
        <v>18</v>
      </c>
      <c r="E5" s="73"/>
      <c r="F5" s="73"/>
      <c r="G5" s="73" t="s">
        <v>19</v>
      </c>
      <c r="H5" s="73"/>
      <c r="I5" s="73"/>
      <c r="J5" s="73" t="s">
        <v>20</v>
      </c>
      <c r="P5" s="72" t="s">
        <v>52</v>
      </c>
      <c r="T5" s="72" t="s">
        <v>61</v>
      </c>
      <c r="W5" s="72" t="s">
        <v>22</v>
      </c>
      <c r="AI5" s="75">
        <f>AI4*AI7</f>
        <v>0</v>
      </c>
      <c r="AN5" s="75">
        <f>AN4*AN7</f>
        <v>0</v>
      </c>
      <c r="AS5" s="75">
        <f>AS4*AS7</f>
        <v>0</v>
      </c>
      <c r="AT5" s="75"/>
      <c r="AU5" s="75">
        <f>AU4*AU7</f>
        <v>0</v>
      </c>
      <c r="AX5" s="74">
        <f>AN7</f>
        <v>0</v>
      </c>
      <c r="AY5" s="72">
        <f>' '!G6</f>
        <v>0</v>
      </c>
      <c r="BB5" s="72" t="s">
        <v>14</v>
      </c>
      <c r="BC5" s="72">
        <f>' '!N3</f>
        <v>0</v>
      </c>
      <c r="BI5" s="72">
        <f>BI20</f>
        <v>0</v>
      </c>
    </row>
    <row r="6" spans="2:72" x14ac:dyDescent="0.2">
      <c r="D6" s="72">
        <f>'Start Right for Stadia'!E3</f>
        <v>0</v>
      </c>
      <c r="G6" s="72">
        <f>'Start Right for Stadia'!I3</f>
        <v>0</v>
      </c>
      <c r="J6" s="72">
        <f>'Start Right for Stadia'!M3</f>
        <v>0</v>
      </c>
      <c r="P6" s="72" t="s">
        <v>53</v>
      </c>
      <c r="T6" s="72" t="s">
        <v>60</v>
      </c>
      <c r="W6" s="72" t="s">
        <v>65</v>
      </c>
      <c r="AF6" s="73" t="s">
        <v>0</v>
      </c>
      <c r="AG6" s="73">
        <f>AG7+BK31</f>
        <v>0</v>
      </c>
      <c r="AH6" s="73"/>
      <c r="AI6" s="73" t="e">
        <f>VLOOKUP(AI7,AI12:AJ28,2,FALSE)</f>
        <v>#N/A</v>
      </c>
      <c r="AJ6" s="73"/>
      <c r="AK6" s="73" t="s">
        <v>1</v>
      </c>
      <c r="AL6" s="73">
        <f>AL7+BM31</f>
        <v>0</v>
      </c>
      <c r="AM6" s="73"/>
      <c r="AN6" s="73">
        <f>VLOOKUP(AN7,AN12:AO28,2,FALSE)</f>
        <v>0</v>
      </c>
      <c r="AO6" s="73"/>
      <c r="AP6" s="73" t="s">
        <v>2</v>
      </c>
      <c r="AQ6" s="73">
        <f>AQ7+BO31</f>
        <v>0</v>
      </c>
      <c r="AR6" s="73"/>
      <c r="AS6" s="73">
        <f>VLOOKUP(AS7,AS12:AT28,2,FALSE)</f>
        <v>0</v>
      </c>
      <c r="AT6" s="73"/>
      <c r="AU6" s="73">
        <f>VLOOKUP(AU7,AU12:AV28,2,FALSE)</f>
        <v>0</v>
      </c>
      <c r="AX6" s="74">
        <f>AS7</f>
        <v>0</v>
      </c>
      <c r="AY6" s="72">
        <f>' '!J6</f>
        <v>0</v>
      </c>
      <c r="BB6" s="72" t="s">
        <v>10</v>
      </c>
      <c r="BC6" s="72">
        <f>' '!N4</f>
        <v>1</v>
      </c>
      <c r="BD6" s="72" t="s">
        <v>11</v>
      </c>
      <c r="BI6" s="72">
        <f>BI8-(1/100000)</f>
        <v>-1.0000000000000001E-5</v>
      </c>
    </row>
    <row r="7" spans="2:72" x14ac:dyDescent="0.2">
      <c r="D7" s="72">
        <f>'Start Right for Stadia'!E4</f>
        <v>0</v>
      </c>
      <c r="E7" s="72" t="s">
        <v>47</v>
      </c>
      <c r="G7" s="72">
        <f>'Start Right for Stadia'!I4</f>
        <v>0</v>
      </c>
      <c r="H7" s="72" t="s">
        <v>47</v>
      </c>
      <c r="J7" s="72">
        <f>'Start Right for Stadia'!M4</f>
        <v>0</v>
      </c>
      <c r="K7" s="72" t="s">
        <v>47</v>
      </c>
      <c r="P7" s="72" t="s">
        <v>58</v>
      </c>
      <c r="T7" s="72" t="s">
        <v>62</v>
      </c>
      <c r="W7" s="72" t="s">
        <v>23</v>
      </c>
      <c r="AF7" s="73" t="s">
        <v>5</v>
      </c>
      <c r="AG7" s="73">
        <f>' '!D7</f>
        <v>0</v>
      </c>
      <c r="AH7" s="73" t="s">
        <v>6</v>
      </c>
      <c r="AI7" s="76">
        <f>MAX(AI12:AI19)</f>
        <v>0</v>
      </c>
      <c r="AJ7" s="73"/>
      <c r="AK7" s="73" t="s">
        <v>5</v>
      </c>
      <c r="AL7" s="73">
        <f>' '!G7</f>
        <v>0</v>
      </c>
      <c r="AM7" s="73" t="s">
        <v>6</v>
      </c>
      <c r="AN7" s="76">
        <f>MAX(AN12:AN19)</f>
        <v>0</v>
      </c>
      <c r="AO7" s="73"/>
      <c r="AP7" s="73" t="s">
        <v>5</v>
      </c>
      <c r="AQ7" s="73">
        <f>' '!J7</f>
        <v>0</v>
      </c>
      <c r="AR7" s="73" t="s">
        <v>6</v>
      </c>
      <c r="AS7" s="76">
        <f>MAX(AS12:AS19)</f>
        <v>0</v>
      </c>
      <c r="AT7" s="73"/>
      <c r="AU7" s="74">
        <f>MAX(AI7,AN7,AS7)</f>
        <v>0</v>
      </c>
      <c r="AV7" s="72" t="s">
        <v>17</v>
      </c>
      <c r="BC7" s="72">
        <f>60*BC6</f>
        <v>60</v>
      </c>
      <c r="BD7" s="72" t="s">
        <v>12</v>
      </c>
      <c r="BL7" s="72">
        <f>MIN(BL8:BL9)</f>
        <v>0</v>
      </c>
    </row>
    <row r="8" spans="2:72" x14ac:dyDescent="0.2">
      <c r="D8" s="74" t="str">
        <f>IF(BK28=0," ",BK28)</f>
        <v xml:space="preserve"> </v>
      </c>
      <c r="E8" s="72" t="str">
        <f>IF(BK28=0," ","Gäste/min")</f>
        <v xml:space="preserve"> </v>
      </c>
      <c r="G8" s="74" t="str">
        <f>IF(BM28=0," ",BM28)</f>
        <v xml:space="preserve"> </v>
      </c>
      <c r="H8" s="72" t="str">
        <f>IF(BM28=0," ","Gäste/min")</f>
        <v xml:space="preserve"> </v>
      </c>
      <c r="J8" s="74" t="str">
        <f>IF(BO28=0," ",BO28)</f>
        <v xml:space="preserve"> </v>
      </c>
      <c r="K8" s="72" t="str">
        <f>IF(BO28=0," ","Gäste/min")</f>
        <v xml:space="preserve"> </v>
      </c>
      <c r="P8" s="72" t="s">
        <v>54</v>
      </c>
      <c r="AD8" s="72" t="s">
        <v>7</v>
      </c>
      <c r="AG8" s="72">
        <f>AG7+AG44</f>
        <v>0</v>
      </c>
      <c r="AI8" s="76">
        <f>MAX(AI21:AI28)</f>
        <v>0</v>
      </c>
      <c r="AL8" s="72">
        <f>AL7+AL44</f>
        <v>0</v>
      </c>
      <c r="AN8" s="76">
        <f>MAX(AN21:AN28)</f>
        <v>0</v>
      </c>
      <c r="AQ8" s="72">
        <f>AQ7+AQ44</f>
        <v>0</v>
      </c>
      <c r="AS8" s="76">
        <f>MAX(AS21:AS28)</f>
        <v>0</v>
      </c>
      <c r="AU8" s="74">
        <f>MAX(AI8,AN8,AS8)</f>
        <v>0</v>
      </c>
      <c r="AW8" s="72">
        <f>AQ7+AL7+AG7</f>
        <v>0</v>
      </c>
      <c r="AX8" s="74">
        <f>AI8</f>
        <v>0</v>
      </c>
      <c r="AY8" s="72">
        <f>' '!D6</f>
        <v>0</v>
      </c>
      <c r="BI8" s="72">
        <f>MIN(BI11:BI28)</f>
        <v>0</v>
      </c>
      <c r="BL8" s="72">
        <f>BI8</f>
        <v>0</v>
      </c>
    </row>
    <row r="9" spans="2:72" x14ac:dyDescent="0.2">
      <c r="P9" s="72" t="s">
        <v>59</v>
      </c>
      <c r="AE9" s="73"/>
      <c r="AI9" s="77" t="e">
        <f>VLOOKUP(AI8,AI12:AJ28,2,FALSE)</f>
        <v>#N/A</v>
      </c>
      <c r="AN9" s="77">
        <f>VLOOKUP(AN8,AN12:AO28,2,FALSE)</f>
        <v>0</v>
      </c>
      <c r="AS9" s="77">
        <f>VLOOKUP(AS8,AS12:AT28,2,FALSE)</f>
        <v>0</v>
      </c>
      <c r="AU9" s="73">
        <f>VLOOKUP(AU8,AU15:AV31,2,FALSE)</f>
        <v>0</v>
      </c>
      <c r="AX9" s="74">
        <f>AN8</f>
        <v>0</v>
      </c>
      <c r="AY9" s="72">
        <f>' '!G6</f>
        <v>0</v>
      </c>
      <c r="BI9" s="72" t="str">
        <f>IF(BI8=0," ",VLOOKUP(BI8,BI11:BJ28,2,FALSE))</f>
        <v xml:space="preserve"> </v>
      </c>
      <c r="BL9" s="72">
        <f>M34</f>
        <v>0</v>
      </c>
    </row>
    <row r="10" spans="2:72" x14ac:dyDescent="0.2">
      <c r="B10" s="72" t="s">
        <v>51</v>
      </c>
      <c r="E10" s="72" t="s">
        <v>16</v>
      </c>
      <c r="H10" s="72" t="s">
        <v>16</v>
      </c>
      <c r="K10" s="72" t="s">
        <v>16</v>
      </c>
      <c r="R10" s="73" t="s">
        <v>56</v>
      </c>
      <c r="AI10" s="75">
        <v>6.9444444444444447E-4</v>
      </c>
      <c r="AN10" s="75">
        <v>6.9444444444444447E-4</v>
      </c>
      <c r="AS10" s="75">
        <v>6.9444444444444447E-4</v>
      </c>
      <c r="AU10" s="75">
        <v>6.9444444444444447E-4</v>
      </c>
      <c r="AV10" s="72" t="s">
        <v>9</v>
      </c>
      <c r="AX10" s="74">
        <f>AS8</f>
        <v>0</v>
      </c>
      <c r="AY10" s="72">
        <f>' '!J6</f>
        <v>0</v>
      </c>
    </row>
    <row r="11" spans="2:72" x14ac:dyDescent="0.2">
      <c r="B11" s="72">
        <v>1</v>
      </c>
      <c r="C11" s="72">
        <f>'Start Right for Stadia'!C8</f>
        <v>0</v>
      </c>
      <c r="D11" s="72">
        <f>'Start Right for Stadia'!E8</f>
        <v>0</v>
      </c>
      <c r="E11" s="72" t="s">
        <v>15</v>
      </c>
      <c r="F11" s="72" t="str">
        <f>'Start Right for Stadia'!G8</f>
        <v>-</v>
      </c>
      <c r="G11" s="72">
        <f>'Start Right for Stadia'!I8</f>
        <v>0</v>
      </c>
      <c r="H11" s="72" t="s">
        <v>15</v>
      </c>
      <c r="I11" s="72" t="str">
        <f>'Start Right for Stadia'!K8</f>
        <v>-</v>
      </c>
      <c r="J11" s="72">
        <f>'Start Right for Stadia'!M8</f>
        <v>0</v>
      </c>
      <c r="K11" s="72" t="s">
        <v>15</v>
      </c>
      <c r="L11" s="72" t="str">
        <f>'Start Right for Stadia'!O8</f>
        <v>-</v>
      </c>
      <c r="M11" s="73" t="s">
        <v>39</v>
      </c>
      <c r="N11" s="73"/>
      <c r="AA11" s="72">
        <f>IF(F11="x",1,IF(AA10=1,1,0))</f>
        <v>0</v>
      </c>
      <c r="AB11" s="72">
        <f>IF(I11="x",1,IF(AB10=1,1,0))</f>
        <v>0</v>
      </c>
      <c r="AC11" s="72">
        <f>IF(L11="x",1,IF(AC10=1,1,0))</f>
        <v>0</v>
      </c>
      <c r="AI11" s="75">
        <f>AI10*AI8</f>
        <v>0</v>
      </c>
      <c r="AN11" s="75">
        <f>AN10*AN8</f>
        <v>0</v>
      </c>
      <c r="AS11" s="75">
        <f>AS10*AS8</f>
        <v>0</v>
      </c>
      <c r="AU11" s="75">
        <f>AU10*AU8</f>
        <v>0</v>
      </c>
      <c r="BB11" s="72" t="s">
        <v>13</v>
      </c>
      <c r="BG11" s="73" t="s">
        <v>47</v>
      </c>
      <c r="BH11" s="72">
        <f>AW8*BC5</f>
        <v>0</v>
      </c>
      <c r="BJ11" s="72" t="str">
        <f>BG11</f>
        <v>Parkplätze</v>
      </c>
    </row>
    <row r="12" spans="2:72" x14ac:dyDescent="0.2">
      <c r="B12" s="72">
        <v>2</v>
      </c>
      <c r="C12" s="72">
        <f>'Start Right for Stadia'!C9</f>
        <v>0</v>
      </c>
      <c r="D12" s="72">
        <f>'Start Right for Stadia'!E9</f>
        <v>0</v>
      </c>
      <c r="E12" s="72" t="s">
        <v>15</v>
      </c>
      <c r="F12" s="72" t="str">
        <f>'Start Right for Stadia'!G9</f>
        <v>-</v>
      </c>
      <c r="G12" s="72">
        <f>'Start Right for Stadia'!I9</f>
        <v>0</v>
      </c>
      <c r="H12" s="72" t="s">
        <v>15</v>
      </c>
      <c r="I12" s="72" t="str">
        <f>'Start Right for Stadia'!K9</f>
        <v>-</v>
      </c>
      <c r="J12" s="72">
        <f>'Start Right for Stadia'!M9</f>
        <v>0</v>
      </c>
      <c r="K12" s="72" t="s">
        <v>15</v>
      </c>
      <c r="L12" s="72" t="str">
        <f>'Start Right for Stadia'!O9</f>
        <v>-</v>
      </c>
      <c r="M12" s="72" t="s">
        <v>45</v>
      </c>
      <c r="O12" s="78" t="str">
        <f>IF(' '!AU6=0," ",AU6)</f>
        <v xml:space="preserve"> </v>
      </c>
      <c r="P12" s="72" t="str">
        <f>IF(' '!AX2=0," ",' '!AX2)</f>
        <v xml:space="preserve"> </v>
      </c>
      <c r="AA12" s="72">
        <f t="shared" ref="AA12:AA18" si="0">IF(F12="x",1,IF(AA11=1,1,0))</f>
        <v>0</v>
      </c>
      <c r="AB12" s="72">
        <f t="shared" ref="AB12:AB18" si="1">IF(I12="x",1,IF(AB11=1,1,0))</f>
        <v>0</v>
      </c>
      <c r="AC12" s="72">
        <f t="shared" ref="AC12:AC18" si="2">IF(L12="x",1,IF(AC11=1,1,0))</f>
        <v>0</v>
      </c>
      <c r="AD12" s="74">
        <f>AU12</f>
        <v>0</v>
      </c>
      <c r="AE12" s="73">
        <f>' '!C11</f>
        <v>0</v>
      </c>
      <c r="AG12" s="72">
        <f>' '!D11</f>
        <v>0</v>
      </c>
      <c r="AH12" s="72" t="s">
        <v>4</v>
      </c>
      <c r="AI12" s="74" t="str">
        <f t="shared" ref="AI12:AI19" si="3">IF(AG12=0," ",($AG$7*$BC$5+BR33)/AG12)</f>
        <v xml:space="preserve"> </v>
      </c>
      <c r="AJ12" s="72">
        <f>AE12</f>
        <v>0</v>
      </c>
      <c r="AL12" s="72">
        <f>' '!G11</f>
        <v>0</v>
      </c>
      <c r="AM12" s="72" t="s">
        <v>4</v>
      </c>
      <c r="AN12" s="74">
        <f t="shared" ref="AN12:AN19" si="4">IF(AL12=0,0,($AL$7*$BC$5+BT33)/AL12)</f>
        <v>0</v>
      </c>
      <c r="AO12" s="72">
        <f>AE12</f>
        <v>0</v>
      </c>
      <c r="AQ12" s="72">
        <f>' '!J11</f>
        <v>0</v>
      </c>
      <c r="AR12" s="72" t="s">
        <v>4</v>
      </c>
      <c r="AS12" s="74">
        <f t="shared" ref="AS12:AS19" si="5">IF(AQ12=0,0,($AQ$7*$BC$5+BV33)/AQ12)</f>
        <v>0</v>
      </c>
      <c r="AT12" s="72">
        <f>AE12</f>
        <v>0</v>
      </c>
      <c r="AU12" s="74">
        <f>MAX(AI12,AN12,AS12)</f>
        <v>0</v>
      </c>
      <c r="AV12" s="72">
        <f>AE12</f>
        <v>0</v>
      </c>
      <c r="AW12" s="73" t="str">
        <f t="shared" ref="AW12:AW16" si="6">IF(AE12=0," ",AE12)</f>
        <v xml:space="preserve"> </v>
      </c>
      <c r="AY12" s="79" t="str">
        <f>IF(AU12=0," ",$AU$7/AU12)</f>
        <v xml:space="preserve"> </v>
      </c>
      <c r="BB12" s="72">
        <f>AG12+AL12+AQ12</f>
        <v>0</v>
      </c>
      <c r="BC12" s="72">
        <f t="shared" ref="BC12:BC18" si="7">$BC$7*BB12</f>
        <v>0</v>
      </c>
      <c r="BG12" s="72" t="str">
        <f>AW12</f>
        <v xml:space="preserve"> </v>
      </c>
      <c r="BH12" s="72">
        <f>BC12</f>
        <v>0</v>
      </c>
      <c r="BI12" s="72">
        <f>BH12</f>
        <v>0</v>
      </c>
      <c r="BJ12" s="72" t="str">
        <f t="shared" ref="BJ12:BJ28" si="8">BG12</f>
        <v xml:space="preserve"> </v>
      </c>
    </row>
    <row r="13" spans="2:72" x14ac:dyDescent="0.2">
      <c r="B13" s="72">
        <v>3</v>
      </c>
      <c r="C13" s="72">
        <f>'Start Right for Stadia'!C10</f>
        <v>0</v>
      </c>
      <c r="D13" s="72">
        <f>'Start Right for Stadia'!E10</f>
        <v>0</v>
      </c>
      <c r="E13" s="72" t="s">
        <v>15</v>
      </c>
      <c r="F13" s="72" t="str">
        <f>'Start Right for Stadia'!G10</f>
        <v>-</v>
      </c>
      <c r="G13" s="72">
        <f>'Start Right for Stadia'!I10</f>
        <v>0</v>
      </c>
      <c r="H13" s="72" t="s">
        <v>15</v>
      </c>
      <c r="I13" s="72" t="str">
        <f>'Start Right for Stadia'!K10</f>
        <v>-</v>
      </c>
      <c r="J13" s="72">
        <f>'Start Right for Stadia'!M10</f>
        <v>0</v>
      </c>
      <c r="K13" s="72" t="s">
        <v>15</v>
      </c>
      <c r="L13" s="72" t="str">
        <f>'Start Right for Stadia'!O10</f>
        <v>-</v>
      </c>
      <c r="M13" s="72" t="s">
        <v>40</v>
      </c>
      <c r="O13" s="80">
        <f>' '!AI5</f>
        <v>0</v>
      </c>
      <c r="P13" s="72" t="s">
        <v>11</v>
      </c>
      <c r="AA13" s="72">
        <f t="shared" si="0"/>
        <v>0</v>
      </c>
      <c r="AB13" s="72">
        <f t="shared" si="1"/>
        <v>0</v>
      </c>
      <c r="AC13" s="72">
        <f t="shared" si="2"/>
        <v>0</v>
      </c>
      <c r="AD13" s="74">
        <f t="shared" ref="AD13:AD16" si="9">AU13</f>
        <v>0</v>
      </c>
      <c r="AE13" s="73">
        <f>' '!C12</f>
        <v>0</v>
      </c>
      <c r="AF13" s="80"/>
      <c r="AG13" s="72">
        <f>' '!D12</f>
        <v>0</v>
      </c>
      <c r="AI13" s="74" t="str">
        <f t="shared" si="3"/>
        <v xml:space="preserve"> </v>
      </c>
      <c r="AJ13" s="72">
        <f t="shared" ref="AJ13:AJ28" si="10">AE13</f>
        <v>0</v>
      </c>
      <c r="AK13" s="80"/>
      <c r="AL13" s="72">
        <f>' '!G12</f>
        <v>0</v>
      </c>
      <c r="AN13" s="74">
        <f t="shared" si="4"/>
        <v>0</v>
      </c>
      <c r="AO13" s="72">
        <f t="shared" ref="AO13:AO28" si="11">AE13</f>
        <v>0</v>
      </c>
      <c r="AP13" s="80"/>
      <c r="AQ13" s="72">
        <f>' '!J12</f>
        <v>0</v>
      </c>
      <c r="AS13" s="74">
        <f t="shared" si="5"/>
        <v>0</v>
      </c>
      <c r="AT13" s="72">
        <f t="shared" ref="AT13:AT28" si="12">AE13</f>
        <v>0</v>
      </c>
      <c r="AU13" s="74">
        <f>MAX(AI13,AN13,AS13)</f>
        <v>0</v>
      </c>
      <c r="AV13" s="72">
        <f t="shared" ref="AV13:AV28" si="13">AE13</f>
        <v>0</v>
      </c>
      <c r="AW13" s="73" t="str">
        <f t="shared" si="6"/>
        <v xml:space="preserve"> </v>
      </c>
      <c r="AY13" s="79" t="str">
        <f>IF(AU13=0," ",$AU$7/AU13)</f>
        <v xml:space="preserve"> </v>
      </c>
      <c r="BB13" s="72">
        <f t="shared" ref="BB13:BB20" si="14">AG13+AL13+AQ13</f>
        <v>0</v>
      </c>
      <c r="BC13" s="72">
        <f t="shared" si="7"/>
        <v>0</v>
      </c>
      <c r="BG13" s="73" t="str">
        <f t="shared" ref="BG13:BG28" si="15">AW13</f>
        <v xml:space="preserve"> </v>
      </c>
      <c r="BH13" s="72">
        <f>BC13</f>
        <v>0</v>
      </c>
      <c r="BI13" s="72" t="str">
        <f t="shared" ref="BI13:BI28" si="16">IF(BH13=0," ",BH13)</f>
        <v xml:space="preserve"> </v>
      </c>
      <c r="BJ13" s="72" t="str">
        <f t="shared" si="8"/>
        <v xml:space="preserve"> </v>
      </c>
      <c r="BR13" s="72">
        <f>IF(BC33=0,0,1)</f>
        <v>0</v>
      </c>
      <c r="BS13" s="72">
        <f>IF(BG33=0,0,1)</f>
        <v>0</v>
      </c>
      <c r="BT13" s="72">
        <f>IF(BI33=0,0,1)</f>
        <v>0</v>
      </c>
    </row>
    <row r="14" spans="2:72" x14ac:dyDescent="0.2">
      <c r="B14" s="72">
        <v>4</v>
      </c>
      <c r="C14" s="72">
        <f>'Start Right for Stadia'!C11</f>
        <v>0</v>
      </c>
      <c r="D14" s="72">
        <f>'Start Right for Stadia'!E11</f>
        <v>0</v>
      </c>
      <c r="E14" s="72" t="s">
        <v>15</v>
      </c>
      <c r="F14" s="72" t="str">
        <f>'Start Right for Stadia'!G11</f>
        <v>-</v>
      </c>
      <c r="G14" s="72">
        <f>'Start Right for Stadia'!I11</f>
        <v>0</v>
      </c>
      <c r="H14" s="72" t="s">
        <v>15</v>
      </c>
      <c r="I14" s="72" t="str">
        <f>'Start Right for Stadia'!K11</f>
        <v>-</v>
      </c>
      <c r="J14" s="72">
        <f>'Start Right for Stadia'!M11</f>
        <v>0</v>
      </c>
      <c r="K14" s="72" t="s">
        <v>15</v>
      </c>
      <c r="L14" s="72" t="str">
        <f>'Start Right for Stadia'!O11</f>
        <v>-</v>
      </c>
      <c r="M14" s="72" t="s">
        <v>41</v>
      </c>
      <c r="O14" s="74">
        <f>IF(BP30&lt;1,0,BP30)</f>
        <v>0</v>
      </c>
      <c r="P14" s="72" t="s">
        <v>64</v>
      </c>
      <c r="AA14" s="72">
        <f t="shared" si="0"/>
        <v>0</v>
      </c>
      <c r="AB14" s="72">
        <f t="shared" si="1"/>
        <v>0</v>
      </c>
      <c r="AC14" s="72">
        <f t="shared" si="2"/>
        <v>0</v>
      </c>
      <c r="AD14" s="74">
        <f t="shared" si="9"/>
        <v>0</v>
      </c>
      <c r="AE14" s="73">
        <f>' '!C13</f>
        <v>0</v>
      </c>
      <c r="AG14" s="72">
        <f>' '!D13</f>
        <v>0</v>
      </c>
      <c r="AI14" s="74" t="str">
        <f t="shared" si="3"/>
        <v xml:space="preserve"> </v>
      </c>
      <c r="AJ14" s="72">
        <f t="shared" si="10"/>
        <v>0</v>
      </c>
      <c r="AL14" s="72">
        <f>' '!G13</f>
        <v>0</v>
      </c>
      <c r="AN14" s="74">
        <f t="shared" si="4"/>
        <v>0</v>
      </c>
      <c r="AO14" s="72">
        <f t="shared" si="11"/>
        <v>0</v>
      </c>
      <c r="AQ14" s="72">
        <f>' '!J13</f>
        <v>0</v>
      </c>
      <c r="AS14" s="74">
        <f t="shared" si="5"/>
        <v>0</v>
      </c>
      <c r="AT14" s="72">
        <f t="shared" si="12"/>
        <v>0</v>
      </c>
      <c r="AU14" s="74">
        <f>MAX(AI14,AN14,AS14)</f>
        <v>0</v>
      </c>
      <c r="AV14" s="72">
        <f t="shared" si="13"/>
        <v>0</v>
      </c>
      <c r="AW14" s="73" t="str">
        <f t="shared" si="6"/>
        <v xml:space="preserve"> </v>
      </c>
      <c r="AY14" s="79" t="str">
        <f>IF(AU14=0," ",$AU$7/AU14)</f>
        <v xml:space="preserve"> </v>
      </c>
      <c r="BB14" s="72">
        <f t="shared" si="14"/>
        <v>0</v>
      </c>
      <c r="BC14" s="72">
        <f t="shared" si="7"/>
        <v>0</v>
      </c>
      <c r="BG14" s="73" t="str">
        <f t="shared" si="15"/>
        <v xml:space="preserve"> </v>
      </c>
      <c r="BH14" s="72">
        <f>BC14</f>
        <v>0</v>
      </c>
      <c r="BI14" s="72" t="str">
        <f t="shared" si="16"/>
        <v xml:space="preserve"> </v>
      </c>
      <c r="BJ14" s="72" t="str">
        <f t="shared" si="8"/>
        <v xml:space="preserve"> </v>
      </c>
      <c r="BR14" s="72">
        <f t="shared" ref="BR14:BR19" si="17">IF(BC34=0,0,1)</f>
        <v>0</v>
      </c>
      <c r="BS14" s="72">
        <f t="shared" ref="BS14:BS19" si="18">IF(BG34=0,0,1)</f>
        <v>0</v>
      </c>
      <c r="BT14" s="72">
        <f t="shared" ref="BT14:BT19" si="19">IF(BI34=0,0,1)</f>
        <v>0</v>
      </c>
    </row>
    <row r="15" spans="2:72" x14ac:dyDescent="0.2">
      <c r="B15" s="72">
        <v>5</v>
      </c>
      <c r="C15" s="72">
        <f>'Start Right for Stadia'!C12</f>
        <v>0</v>
      </c>
      <c r="D15" s="72">
        <f>'Start Right for Stadia'!E12</f>
        <v>0</v>
      </c>
      <c r="E15" s="72" t="s">
        <v>15</v>
      </c>
      <c r="F15" s="72" t="str">
        <f>'Start Right for Stadia'!G12</f>
        <v>-</v>
      </c>
      <c r="G15" s="72">
        <f>'Start Right for Stadia'!I12</f>
        <v>0</v>
      </c>
      <c r="H15" s="72" t="s">
        <v>15</v>
      </c>
      <c r="I15" s="72" t="str">
        <f>'Start Right for Stadia'!K12</f>
        <v>-</v>
      </c>
      <c r="J15" s="72">
        <f>'Start Right for Stadia'!M12</f>
        <v>0</v>
      </c>
      <c r="K15" s="72" t="s">
        <v>15</v>
      </c>
      <c r="L15" s="72" t="str">
        <f>'Start Right for Stadia'!O12</f>
        <v>-</v>
      </c>
      <c r="M15" s="72" t="s">
        <v>42</v>
      </c>
      <c r="O15" s="72">
        <f>IF(BQ31&lt;0,0,BQ31)</f>
        <v>0</v>
      </c>
      <c r="P15" s="72" t="s">
        <v>46</v>
      </c>
      <c r="AA15" s="72">
        <f t="shared" si="0"/>
        <v>0</v>
      </c>
      <c r="AB15" s="72">
        <f t="shared" si="1"/>
        <v>0</v>
      </c>
      <c r="AC15" s="72">
        <f t="shared" si="2"/>
        <v>0</v>
      </c>
      <c r="AD15" s="74">
        <f t="shared" si="9"/>
        <v>0</v>
      </c>
      <c r="AE15" s="73">
        <f>' '!C14</f>
        <v>0</v>
      </c>
      <c r="AG15" s="72">
        <f>' '!D14</f>
        <v>0</v>
      </c>
      <c r="AI15" s="74" t="str">
        <f t="shared" si="3"/>
        <v xml:space="preserve"> </v>
      </c>
      <c r="AJ15" s="72">
        <f t="shared" si="10"/>
        <v>0</v>
      </c>
      <c r="AL15" s="72">
        <f>' '!G14</f>
        <v>0</v>
      </c>
      <c r="AN15" s="74">
        <f t="shared" si="4"/>
        <v>0</v>
      </c>
      <c r="AO15" s="72">
        <f t="shared" si="11"/>
        <v>0</v>
      </c>
      <c r="AQ15" s="72">
        <f>' '!J14</f>
        <v>0</v>
      </c>
      <c r="AS15" s="74">
        <f t="shared" si="5"/>
        <v>0</v>
      </c>
      <c r="AT15" s="72">
        <f t="shared" si="12"/>
        <v>0</v>
      </c>
      <c r="AU15" s="74">
        <f>MAX(AI15,AN15,AS15)</f>
        <v>0</v>
      </c>
      <c r="AV15" s="72">
        <f t="shared" si="13"/>
        <v>0</v>
      </c>
      <c r="AW15" s="73" t="str">
        <f t="shared" si="6"/>
        <v xml:space="preserve"> </v>
      </c>
      <c r="AY15" s="79" t="str">
        <f>IF(AU15=0," ",$AU$7/AU15)</f>
        <v xml:space="preserve"> </v>
      </c>
      <c r="BB15" s="72">
        <f t="shared" si="14"/>
        <v>0</v>
      </c>
      <c r="BC15" s="72">
        <f t="shared" si="7"/>
        <v>0</v>
      </c>
      <c r="BG15" s="73" t="str">
        <f t="shared" si="15"/>
        <v xml:space="preserve"> </v>
      </c>
      <c r="BH15" s="72">
        <f>BC15</f>
        <v>0</v>
      </c>
      <c r="BI15" s="72" t="str">
        <f t="shared" si="16"/>
        <v xml:space="preserve"> </v>
      </c>
      <c r="BJ15" s="72" t="str">
        <f t="shared" si="8"/>
        <v xml:space="preserve"> </v>
      </c>
      <c r="BR15" s="72">
        <f t="shared" si="17"/>
        <v>0</v>
      </c>
      <c r="BS15" s="72">
        <f t="shared" si="18"/>
        <v>0</v>
      </c>
      <c r="BT15" s="72">
        <f t="shared" si="19"/>
        <v>0</v>
      </c>
    </row>
    <row r="16" spans="2:72" x14ac:dyDescent="0.2">
      <c r="B16" s="72">
        <v>6</v>
      </c>
      <c r="C16" s="72">
        <f>'Start Right for Stadia'!C13</f>
        <v>0</v>
      </c>
      <c r="D16" s="72">
        <f>'Start Right for Stadia'!E13</f>
        <v>0</v>
      </c>
      <c r="F16" s="72" t="str">
        <f>'Start Right for Stadia'!G13</f>
        <v>-</v>
      </c>
      <c r="G16" s="72">
        <f>'Start Right for Stadia'!I13</f>
        <v>0</v>
      </c>
      <c r="I16" s="72" t="str">
        <f>'Start Right for Stadia'!K13</f>
        <v>-</v>
      </c>
      <c r="J16" s="72">
        <f>'Start Right for Stadia'!M13</f>
        <v>0</v>
      </c>
      <c r="L16" s="72" t="str">
        <f>'Start Right for Stadia'!O13</f>
        <v>-</v>
      </c>
      <c r="AA16" s="72">
        <f t="shared" si="0"/>
        <v>0</v>
      </c>
      <c r="AB16" s="72">
        <f t="shared" si="1"/>
        <v>0</v>
      </c>
      <c r="AC16" s="72">
        <f t="shared" si="2"/>
        <v>0</v>
      </c>
      <c r="AD16" s="74">
        <f t="shared" si="9"/>
        <v>0</v>
      </c>
      <c r="AE16" s="73">
        <f>' '!C15</f>
        <v>0</v>
      </c>
      <c r="AG16" s="72">
        <f>' '!D15</f>
        <v>0</v>
      </c>
      <c r="AI16" s="74" t="str">
        <f t="shared" si="3"/>
        <v xml:space="preserve"> </v>
      </c>
      <c r="AJ16" s="72">
        <f t="shared" si="10"/>
        <v>0</v>
      </c>
      <c r="AL16" s="72">
        <f>' '!G15</f>
        <v>0</v>
      </c>
      <c r="AN16" s="74">
        <f t="shared" si="4"/>
        <v>0</v>
      </c>
      <c r="AO16" s="72">
        <f t="shared" si="11"/>
        <v>0</v>
      </c>
      <c r="AQ16" s="72">
        <f>' '!J15</f>
        <v>0</v>
      </c>
      <c r="AS16" s="74">
        <f t="shared" si="5"/>
        <v>0</v>
      </c>
      <c r="AT16" s="72">
        <f t="shared" si="12"/>
        <v>0</v>
      </c>
      <c r="AU16" s="74">
        <f>MAX(AI16,AN16,AS16)</f>
        <v>0</v>
      </c>
      <c r="AV16" s="72">
        <f t="shared" si="13"/>
        <v>0</v>
      </c>
      <c r="AW16" s="73" t="str">
        <f t="shared" si="6"/>
        <v xml:space="preserve"> </v>
      </c>
      <c r="AY16" s="79" t="str">
        <f>IF(AU16=0," ",$AU$7/AU16)</f>
        <v xml:space="preserve"> </v>
      </c>
      <c r="BB16" s="72">
        <f t="shared" si="14"/>
        <v>0</v>
      </c>
      <c r="BC16" s="72">
        <f t="shared" si="7"/>
        <v>0</v>
      </c>
      <c r="BG16" s="73" t="str">
        <f t="shared" si="15"/>
        <v xml:space="preserve"> </v>
      </c>
      <c r="BH16" s="72">
        <f t="shared" ref="BH16:BH19" si="20">BC16</f>
        <v>0</v>
      </c>
      <c r="BI16" s="72" t="str">
        <f t="shared" si="16"/>
        <v xml:space="preserve"> </v>
      </c>
      <c r="BJ16" s="72" t="str">
        <f t="shared" si="8"/>
        <v xml:space="preserve"> </v>
      </c>
      <c r="BR16" s="72">
        <f t="shared" si="17"/>
        <v>0</v>
      </c>
      <c r="BS16" s="72">
        <f t="shared" si="18"/>
        <v>0</v>
      </c>
      <c r="BT16" s="72">
        <f t="shared" si="19"/>
        <v>0</v>
      </c>
    </row>
    <row r="17" spans="2:72" x14ac:dyDescent="0.2">
      <c r="B17" s="72">
        <v>7</v>
      </c>
      <c r="C17" s="72">
        <f>'Start Right for Stadia'!C14</f>
        <v>0</v>
      </c>
      <c r="D17" s="72">
        <f>'Start Right for Stadia'!E14</f>
        <v>0</v>
      </c>
      <c r="F17" s="72" t="str">
        <f>'Start Right for Stadia'!G14</f>
        <v>-</v>
      </c>
      <c r="G17" s="72">
        <f>'Start Right for Stadia'!I14</f>
        <v>0</v>
      </c>
      <c r="I17" s="72" t="str">
        <f>'Start Right for Stadia'!K14</f>
        <v>-</v>
      </c>
      <c r="J17" s="72">
        <f>'Start Right for Stadia'!M14</f>
        <v>0</v>
      </c>
      <c r="L17" s="72" t="str">
        <f>'Start Right for Stadia'!O14</f>
        <v>-</v>
      </c>
      <c r="AA17" s="72">
        <f t="shared" si="0"/>
        <v>0</v>
      </c>
      <c r="AB17" s="72">
        <f t="shared" si="1"/>
        <v>0</v>
      </c>
      <c r="AC17" s="72">
        <f t="shared" si="2"/>
        <v>0</v>
      </c>
      <c r="AE17" s="73">
        <f>' '!C16</f>
        <v>0</v>
      </c>
      <c r="AG17" s="72">
        <f>' '!D16</f>
        <v>0</v>
      </c>
      <c r="AI17" s="74" t="str">
        <f t="shared" si="3"/>
        <v xml:space="preserve"> </v>
      </c>
      <c r="AJ17" s="72">
        <f t="shared" si="10"/>
        <v>0</v>
      </c>
      <c r="AL17" s="72">
        <f>' '!G16</f>
        <v>0</v>
      </c>
      <c r="AN17" s="74">
        <f t="shared" si="4"/>
        <v>0</v>
      </c>
      <c r="AO17" s="72">
        <f t="shared" si="11"/>
        <v>0</v>
      </c>
      <c r="AQ17" s="72">
        <f>' '!J16</f>
        <v>0</v>
      </c>
      <c r="AS17" s="74">
        <f t="shared" si="5"/>
        <v>0</v>
      </c>
      <c r="AT17" s="72">
        <f t="shared" si="12"/>
        <v>0</v>
      </c>
      <c r="AU17" s="74">
        <f t="shared" ref="AU17:AU19" si="21">MAX(AI17,AN17,AS17)</f>
        <v>0</v>
      </c>
      <c r="AV17" s="72">
        <f t="shared" si="13"/>
        <v>0</v>
      </c>
      <c r="AW17" s="73" t="str">
        <f>IF(AE17=0," ",AE17)</f>
        <v xml:space="preserve"> </v>
      </c>
      <c r="AY17" s="79" t="str">
        <f t="shared" ref="AY17:AY19" si="22">IF(AU17=0," ",$AU$7/AU17)</f>
        <v xml:space="preserve"> </v>
      </c>
      <c r="BB17" s="72">
        <f t="shared" si="14"/>
        <v>0</v>
      </c>
      <c r="BC17" s="72">
        <f t="shared" si="7"/>
        <v>0</v>
      </c>
      <c r="BG17" s="73" t="str">
        <f t="shared" si="15"/>
        <v xml:space="preserve"> </v>
      </c>
      <c r="BH17" s="72">
        <f t="shared" si="20"/>
        <v>0</v>
      </c>
      <c r="BI17" s="72" t="str">
        <f t="shared" si="16"/>
        <v xml:space="preserve"> </v>
      </c>
      <c r="BJ17" s="72" t="str">
        <f t="shared" si="8"/>
        <v xml:space="preserve"> </v>
      </c>
      <c r="BR17" s="72">
        <f t="shared" si="17"/>
        <v>0</v>
      </c>
      <c r="BS17" s="72">
        <f t="shared" si="18"/>
        <v>0</v>
      </c>
      <c r="BT17" s="72">
        <f t="shared" si="19"/>
        <v>0</v>
      </c>
    </row>
    <row r="18" spans="2:72" x14ac:dyDescent="0.2">
      <c r="B18" s="72">
        <v>8</v>
      </c>
      <c r="C18" s="72">
        <f>'Start Right for Stadia'!C15</f>
        <v>0</v>
      </c>
      <c r="D18" s="72">
        <f>'Start Right for Stadia'!E15</f>
        <v>0</v>
      </c>
      <c r="F18" s="72" t="str">
        <f>'Start Right for Stadia'!G15</f>
        <v>-</v>
      </c>
      <c r="G18" s="72">
        <f>'Start Right for Stadia'!I15</f>
        <v>0</v>
      </c>
      <c r="I18" s="72" t="str">
        <f>'Start Right for Stadia'!K15</f>
        <v>-</v>
      </c>
      <c r="J18" s="72">
        <f>'Start Right for Stadia'!M15</f>
        <v>0</v>
      </c>
      <c r="L18" s="72" t="str">
        <f>'Start Right for Stadia'!O15</f>
        <v>-</v>
      </c>
      <c r="R18" s="73"/>
      <c r="S18" s="73"/>
      <c r="T18" s="73"/>
      <c r="U18" s="73"/>
      <c r="V18" s="73"/>
      <c r="W18" s="73"/>
      <c r="X18" s="73"/>
      <c r="Y18" s="73"/>
      <c r="Z18" s="73"/>
      <c r="AA18" s="72">
        <f t="shared" si="0"/>
        <v>0</v>
      </c>
      <c r="AB18" s="72">
        <f t="shared" si="1"/>
        <v>0</v>
      </c>
      <c r="AC18" s="72">
        <f t="shared" si="2"/>
        <v>0</v>
      </c>
      <c r="AE18" s="73">
        <f>' '!C17</f>
        <v>0</v>
      </c>
      <c r="AG18" s="72">
        <f>' '!D17</f>
        <v>0</v>
      </c>
      <c r="AI18" s="74" t="str">
        <f t="shared" si="3"/>
        <v xml:space="preserve"> </v>
      </c>
      <c r="AJ18" s="72">
        <f t="shared" si="10"/>
        <v>0</v>
      </c>
      <c r="AL18" s="72">
        <f>' '!G17</f>
        <v>0</v>
      </c>
      <c r="AN18" s="74">
        <f t="shared" si="4"/>
        <v>0</v>
      </c>
      <c r="AO18" s="72">
        <f t="shared" si="11"/>
        <v>0</v>
      </c>
      <c r="AQ18" s="72">
        <f>' '!J17</f>
        <v>0</v>
      </c>
      <c r="AS18" s="74">
        <f t="shared" si="5"/>
        <v>0</v>
      </c>
      <c r="AT18" s="72">
        <f t="shared" si="12"/>
        <v>0</v>
      </c>
      <c r="AU18" s="74">
        <f t="shared" si="21"/>
        <v>0</v>
      </c>
      <c r="AV18" s="72">
        <f t="shared" si="13"/>
        <v>0</v>
      </c>
      <c r="AW18" s="73" t="str">
        <f t="shared" ref="AW18:AW19" si="23">IF(AE18=0," ",AE18)</f>
        <v xml:space="preserve"> </v>
      </c>
      <c r="AY18" s="79" t="str">
        <f t="shared" si="22"/>
        <v xml:space="preserve"> </v>
      </c>
      <c r="BB18" s="72">
        <f t="shared" si="14"/>
        <v>0</v>
      </c>
      <c r="BC18" s="72">
        <f t="shared" si="7"/>
        <v>0</v>
      </c>
      <c r="BG18" s="73" t="str">
        <f t="shared" si="15"/>
        <v xml:space="preserve"> </v>
      </c>
      <c r="BH18" s="72">
        <f>BC18</f>
        <v>0</v>
      </c>
      <c r="BI18" s="72" t="str">
        <f t="shared" si="16"/>
        <v xml:space="preserve"> </v>
      </c>
      <c r="BJ18" s="72" t="str">
        <f t="shared" si="8"/>
        <v xml:space="preserve"> </v>
      </c>
      <c r="BR18" s="72">
        <f t="shared" si="17"/>
        <v>0</v>
      </c>
      <c r="BS18" s="72">
        <f t="shared" si="18"/>
        <v>0</v>
      </c>
      <c r="BT18" s="72">
        <f t="shared" si="19"/>
        <v>0</v>
      </c>
    </row>
    <row r="19" spans="2:72" x14ac:dyDescent="0.2">
      <c r="D19" s="74">
        <f>' '!AI7</f>
        <v>0</v>
      </c>
      <c r="E19" s="72" t="s">
        <v>21</v>
      </c>
      <c r="G19" s="74">
        <f>' '!AN7</f>
        <v>0</v>
      </c>
      <c r="H19" s="72" t="s">
        <v>21</v>
      </c>
      <c r="J19" s="74">
        <f>' '!AS7</f>
        <v>0</v>
      </c>
      <c r="K19" s="72" t="s">
        <v>21</v>
      </c>
      <c r="R19" s="81" t="s">
        <v>57</v>
      </c>
      <c r="S19" s="82" t="str">
        <f>' '!AI12</f>
        <v xml:space="preserve"> </v>
      </c>
      <c r="T19" s="82" t="str">
        <f>' '!AI13</f>
        <v xml:space="preserve"> </v>
      </c>
      <c r="U19" s="82" t="str">
        <f>' '!AI14</f>
        <v xml:space="preserve"> </v>
      </c>
      <c r="V19" s="82" t="str">
        <f>' '!AI15</f>
        <v xml:space="preserve"> </v>
      </c>
      <c r="W19" s="82" t="str">
        <f>' '!AI16</f>
        <v xml:space="preserve"> </v>
      </c>
      <c r="X19" s="82" t="str">
        <f>' '!AI17</f>
        <v xml:space="preserve"> </v>
      </c>
      <c r="Y19" s="82" t="str">
        <f>' '!AI18</f>
        <v xml:space="preserve"> </v>
      </c>
      <c r="Z19" s="82" t="str">
        <f>' '!AI19</f>
        <v xml:space="preserve"> </v>
      </c>
      <c r="AA19" s="83"/>
      <c r="AE19" s="73">
        <f>' '!C18</f>
        <v>0</v>
      </c>
      <c r="AG19" s="72">
        <f>' '!D18</f>
        <v>0</v>
      </c>
      <c r="AI19" s="74" t="str">
        <f t="shared" si="3"/>
        <v xml:space="preserve"> </v>
      </c>
      <c r="AJ19" s="72">
        <f t="shared" si="10"/>
        <v>0</v>
      </c>
      <c r="AL19" s="72">
        <f>' '!G18</f>
        <v>0</v>
      </c>
      <c r="AN19" s="74">
        <f t="shared" si="4"/>
        <v>0</v>
      </c>
      <c r="AO19" s="72">
        <f t="shared" si="11"/>
        <v>0</v>
      </c>
      <c r="AQ19" s="72">
        <f>' '!J18</f>
        <v>0</v>
      </c>
      <c r="AS19" s="74">
        <f t="shared" si="5"/>
        <v>0</v>
      </c>
      <c r="AT19" s="72">
        <f t="shared" si="12"/>
        <v>0</v>
      </c>
      <c r="AU19" s="74">
        <f t="shared" si="21"/>
        <v>0</v>
      </c>
      <c r="AV19" s="72">
        <f t="shared" si="13"/>
        <v>0</v>
      </c>
      <c r="AW19" s="73" t="str">
        <f t="shared" si="23"/>
        <v xml:space="preserve"> </v>
      </c>
      <c r="AY19" s="79" t="str">
        <f t="shared" si="22"/>
        <v xml:space="preserve"> </v>
      </c>
      <c r="BB19" s="72">
        <f t="shared" si="14"/>
        <v>0</v>
      </c>
      <c r="BC19" s="72">
        <f t="shared" ref="BC19" si="24">$BC$7*BB19</f>
        <v>0</v>
      </c>
      <c r="BG19" s="73" t="str">
        <f t="shared" si="15"/>
        <v xml:space="preserve"> </v>
      </c>
      <c r="BH19" s="72">
        <f t="shared" si="20"/>
        <v>0</v>
      </c>
      <c r="BI19" s="72" t="str">
        <f t="shared" si="16"/>
        <v xml:space="preserve"> </v>
      </c>
      <c r="BJ19" s="72" t="str">
        <f t="shared" si="8"/>
        <v xml:space="preserve"> </v>
      </c>
      <c r="BR19" s="72">
        <f t="shared" si="17"/>
        <v>0</v>
      </c>
      <c r="BS19" s="72">
        <f t="shared" si="18"/>
        <v>0</v>
      </c>
      <c r="BT19" s="72">
        <f t="shared" si="19"/>
        <v>0</v>
      </c>
    </row>
    <row r="20" spans="2:72" x14ac:dyDescent="0.2">
      <c r="B20" s="72" t="s">
        <v>50</v>
      </c>
      <c r="AJ20" s="72">
        <f t="shared" si="10"/>
        <v>0</v>
      </c>
      <c r="AO20" s="72">
        <f t="shared" si="11"/>
        <v>0</v>
      </c>
      <c r="AT20" s="72">
        <f t="shared" si="12"/>
        <v>0</v>
      </c>
      <c r="AV20" s="72">
        <f t="shared" si="13"/>
        <v>0</v>
      </c>
      <c r="AY20" s="79"/>
      <c r="BB20" s="72">
        <f t="shared" si="14"/>
        <v>0</v>
      </c>
      <c r="BC20" s="72">
        <f t="shared" ref="BC20:BC28" si="25">$BC$7*BB20</f>
        <v>0</v>
      </c>
      <c r="BG20" s="73" t="s">
        <v>63</v>
      </c>
      <c r="BH20" s="72">
        <f>AF2</f>
        <v>0</v>
      </c>
      <c r="BI20" s="72">
        <f>IF(BH20=0,0,BH20)</f>
        <v>0</v>
      </c>
      <c r="BJ20" s="72" t="str">
        <f t="shared" si="8"/>
        <v>Sitzplätze</v>
      </c>
    </row>
    <row r="21" spans="2:72" x14ac:dyDescent="0.2">
      <c r="B21" s="72">
        <v>1</v>
      </c>
      <c r="C21" s="72">
        <f>'Start Right for Stadia'!C18</f>
        <v>0</v>
      </c>
      <c r="D21" s="72">
        <f>'Start Right for Stadia'!E18</f>
        <v>0</v>
      </c>
      <c r="E21" s="72" t="s">
        <v>15</v>
      </c>
      <c r="F21" s="72" t="str">
        <f>'Start Right for Stadia'!G18</f>
        <v>-</v>
      </c>
      <c r="G21" s="72">
        <f>'Start Right for Stadia'!I18</f>
        <v>0</v>
      </c>
      <c r="H21" s="72" t="s">
        <v>15</v>
      </c>
      <c r="I21" s="72" t="str">
        <f>'Start Right for Stadia'!K18</f>
        <v>-</v>
      </c>
      <c r="J21" s="72">
        <f>'Start Right for Stadia'!M18</f>
        <v>0</v>
      </c>
      <c r="K21" s="72" t="s">
        <v>15</v>
      </c>
      <c r="L21" s="72" t="str">
        <f>'Start Right for Stadia'!O18</f>
        <v>-</v>
      </c>
      <c r="M21" s="73" t="s">
        <v>43</v>
      </c>
      <c r="AA21" s="72">
        <f t="shared" ref="AA21:AA28" si="26">IF(F21="x",1,IF(AA20=1,1,0))</f>
        <v>0</v>
      </c>
      <c r="AB21" s="72">
        <f t="shared" ref="AB21:AB28" si="27">IF(I21="x",1,IF(AB20=1,1,0))</f>
        <v>0</v>
      </c>
      <c r="AC21" s="72">
        <f t="shared" ref="AC21:AC28" si="28">IF(L21="x",1,IF(AC20=1,1,0))</f>
        <v>0</v>
      </c>
      <c r="AD21" s="74">
        <f>AU21</f>
        <v>0</v>
      </c>
      <c r="AE21" s="73">
        <f>' '!C21</f>
        <v>0</v>
      </c>
      <c r="AG21" s="72">
        <f>' '!D21</f>
        <v>0</v>
      </c>
      <c r="AH21" s="72" t="s">
        <v>4</v>
      </c>
      <c r="AI21" s="74" t="str">
        <f t="shared" ref="AI21:AI28" si="29">IF(AG21=0," ",($AG$7*$BC$5+BR43)/AG21)</f>
        <v xml:space="preserve"> </v>
      </c>
      <c r="AJ21" s="72">
        <f t="shared" si="10"/>
        <v>0</v>
      </c>
      <c r="AL21" s="72">
        <f>' '!G21</f>
        <v>0</v>
      </c>
      <c r="AM21" s="72" t="s">
        <v>4</v>
      </c>
      <c r="AN21" s="74">
        <f t="shared" ref="AN21:AN28" si="30">IF(AL21=0,0,($AL$7*$BC$5+BT43)/AL21)</f>
        <v>0</v>
      </c>
      <c r="AO21" s="72">
        <f t="shared" si="11"/>
        <v>0</v>
      </c>
      <c r="AQ21" s="72">
        <f>' '!J21</f>
        <v>0</v>
      </c>
      <c r="AR21" s="72" t="s">
        <v>4</v>
      </c>
      <c r="AS21" s="74">
        <f t="shared" ref="AS21:AS28" si="31">IF(AQ21=0,0,($AQ$7*$BC$5+BV43)/AQ21)</f>
        <v>0</v>
      </c>
      <c r="AT21" s="72">
        <f t="shared" si="12"/>
        <v>0</v>
      </c>
      <c r="AU21" s="74">
        <f>MAX(AI21,AN21,AS21)</f>
        <v>0</v>
      </c>
      <c r="AV21" s="72">
        <f t="shared" si="13"/>
        <v>0</v>
      </c>
      <c r="AW21" s="73" t="str">
        <f t="shared" ref="AW21:AW23" si="32">IF(AE21=0," ",AE21)</f>
        <v xml:space="preserve"> </v>
      </c>
      <c r="AY21" s="79" t="str">
        <f>IF(AU21=0," ",$AU$8/AU21)</f>
        <v xml:space="preserve"> </v>
      </c>
      <c r="BB21" s="72">
        <f>AG21+AL21+AQ21</f>
        <v>0</v>
      </c>
      <c r="BC21" s="72">
        <f>$BC$7*BB21</f>
        <v>0</v>
      </c>
      <c r="BG21" s="73" t="str">
        <f t="shared" si="15"/>
        <v xml:space="preserve"> </v>
      </c>
      <c r="BH21" s="72">
        <f>BC21</f>
        <v>0</v>
      </c>
      <c r="BI21" s="72" t="str">
        <f t="shared" si="16"/>
        <v xml:space="preserve"> </v>
      </c>
      <c r="BJ21" s="72" t="str">
        <f t="shared" si="8"/>
        <v xml:space="preserve"> </v>
      </c>
      <c r="BR21" s="72">
        <f>IF(BC43=1,0,1)</f>
        <v>1</v>
      </c>
      <c r="BS21" s="72">
        <f>IF(BG43=1,0,1)</f>
        <v>1</v>
      </c>
      <c r="BT21" s="72">
        <f>IF(BI43=1,0,1)</f>
        <v>1</v>
      </c>
    </row>
    <row r="22" spans="2:72" x14ac:dyDescent="0.2">
      <c r="B22" s="72">
        <v>2</v>
      </c>
      <c r="C22" s="72">
        <f>'Start Right for Stadia'!C19</f>
        <v>0</v>
      </c>
      <c r="D22" s="72">
        <f>'Start Right for Stadia'!E19</f>
        <v>0</v>
      </c>
      <c r="E22" s="72" t="s">
        <v>15</v>
      </c>
      <c r="F22" s="72" t="str">
        <f>'Start Right for Stadia'!G19</f>
        <v>-</v>
      </c>
      <c r="G22" s="72">
        <f>'Start Right for Stadia'!I19</f>
        <v>0</v>
      </c>
      <c r="H22" s="72" t="s">
        <v>15</v>
      </c>
      <c r="I22" s="72" t="str">
        <f>'Start Right for Stadia'!K19</f>
        <v>-</v>
      </c>
      <c r="J22" s="72">
        <f>'Start Right for Stadia'!M19</f>
        <v>0</v>
      </c>
      <c r="K22" s="72" t="s">
        <v>15</v>
      </c>
      <c r="L22" s="72" t="str">
        <f>'Start Right for Stadia'!O19</f>
        <v>-</v>
      </c>
      <c r="M22" s="72" t="s">
        <v>44</v>
      </c>
      <c r="O22" s="78" t="str">
        <f>IF(' '!AU9=0," ",' '!AU9)</f>
        <v xml:space="preserve"> </v>
      </c>
      <c r="P22" s="72" t="str">
        <f>IF(' '!AX3=0," ",' '!AX3)</f>
        <v xml:space="preserve"> </v>
      </c>
      <c r="AA22" s="72">
        <f t="shared" si="26"/>
        <v>0</v>
      </c>
      <c r="AB22" s="72">
        <f t="shared" si="27"/>
        <v>0</v>
      </c>
      <c r="AC22" s="72">
        <f>IF(L22="x",1,IF(AC21=1,1,0))</f>
        <v>0</v>
      </c>
      <c r="AD22" s="74">
        <f>AU22</f>
        <v>0</v>
      </c>
      <c r="AE22" s="73">
        <f>' '!C22</f>
        <v>0</v>
      </c>
      <c r="AG22" s="72">
        <f>' '!D22</f>
        <v>0</v>
      </c>
      <c r="AI22" s="74" t="str">
        <f t="shared" si="29"/>
        <v xml:space="preserve"> </v>
      </c>
      <c r="AJ22" s="72">
        <f t="shared" si="10"/>
        <v>0</v>
      </c>
      <c r="AL22" s="72">
        <f>' '!G22</f>
        <v>0</v>
      </c>
      <c r="AN22" s="74">
        <f t="shared" si="30"/>
        <v>0</v>
      </c>
      <c r="AO22" s="72">
        <f t="shared" si="11"/>
        <v>0</v>
      </c>
      <c r="AQ22" s="72">
        <f>' '!J22</f>
        <v>0</v>
      </c>
      <c r="AS22" s="74">
        <f t="shared" si="31"/>
        <v>0</v>
      </c>
      <c r="AT22" s="72">
        <f t="shared" si="12"/>
        <v>0</v>
      </c>
      <c r="AU22" s="74">
        <f t="shared" ref="AU22:AU28" si="33">MAX(AI22,AN22,AS22)</f>
        <v>0</v>
      </c>
      <c r="AV22" s="72">
        <f t="shared" si="13"/>
        <v>0</v>
      </c>
      <c r="AW22" s="73" t="str">
        <f t="shared" si="32"/>
        <v xml:space="preserve"> </v>
      </c>
      <c r="AY22" s="79" t="str">
        <f>IF(AU22=0," ",$AU$8/AU22)</f>
        <v xml:space="preserve"> </v>
      </c>
      <c r="BB22" s="72">
        <f t="shared" ref="BB22:BB28" si="34">AG22+AL22+AQ22</f>
        <v>0</v>
      </c>
      <c r="BC22" s="72">
        <f t="shared" si="25"/>
        <v>0</v>
      </c>
      <c r="BG22" s="73" t="str">
        <f t="shared" si="15"/>
        <v xml:space="preserve"> </v>
      </c>
      <c r="BH22" s="72">
        <f t="shared" ref="BH22:BH28" si="35">BC22</f>
        <v>0</v>
      </c>
      <c r="BI22" s="72" t="str">
        <f t="shared" si="16"/>
        <v xml:space="preserve"> </v>
      </c>
      <c r="BJ22" s="72" t="str">
        <f t="shared" si="8"/>
        <v xml:space="preserve"> </v>
      </c>
      <c r="BR22" s="72">
        <f t="shared" ref="BR22:BR28" si="36">IF(BC44=1,0,1)</f>
        <v>1</v>
      </c>
      <c r="BS22" s="72">
        <f t="shared" ref="BS22:BS28" si="37">IF(BG44=1,0,1)</f>
        <v>1</v>
      </c>
      <c r="BT22" s="72">
        <f t="shared" ref="BT22:BT28" si="38">IF(BI44=1,0,1)</f>
        <v>1</v>
      </c>
    </row>
    <row r="23" spans="2:72" x14ac:dyDescent="0.2">
      <c r="B23" s="72">
        <v>3</v>
      </c>
      <c r="C23" s="72">
        <f>'Start Right for Stadia'!C20</f>
        <v>0</v>
      </c>
      <c r="D23" s="72">
        <f>'Start Right for Stadia'!E20</f>
        <v>0</v>
      </c>
      <c r="E23" s="72" t="s">
        <v>15</v>
      </c>
      <c r="F23" s="72" t="str">
        <f>'Start Right for Stadia'!G20</f>
        <v>-</v>
      </c>
      <c r="G23" s="72">
        <f>'Start Right for Stadia'!I20</f>
        <v>0</v>
      </c>
      <c r="H23" s="72" t="s">
        <v>15</v>
      </c>
      <c r="I23" s="72" t="str">
        <f>'Start Right for Stadia'!K20</f>
        <v>-</v>
      </c>
      <c r="J23" s="72">
        <f>'Start Right for Stadia'!M20</f>
        <v>0</v>
      </c>
      <c r="K23" s="72" t="s">
        <v>15</v>
      </c>
      <c r="L23" s="72" t="str">
        <f>'Start Right for Stadia'!O20</f>
        <v>-</v>
      </c>
      <c r="M23" s="72" t="s">
        <v>40</v>
      </c>
      <c r="O23" s="80">
        <f>' '!AU11</f>
        <v>0</v>
      </c>
      <c r="P23" s="72" t="s">
        <v>11</v>
      </c>
      <c r="AA23" s="72">
        <f t="shared" si="26"/>
        <v>0</v>
      </c>
      <c r="AB23" s="72">
        <f t="shared" si="27"/>
        <v>0</v>
      </c>
      <c r="AC23" s="72">
        <f t="shared" si="28"/>
        <v>0</v>
      </c>
      <c r="AD23" s="74">
        <f>AU23</f>
        <v>0</v>
      </c>
      <c r="AE23" s="73">
        <f>' '!C23</f>
        <v>0</v>
      </c>
      <c r="AG23" s="72">
        <f>' '!D23</f>
        <v>0</v>
      </c>
      <c r="AI23" s="74" t="str">
        <f t="shared" si="29"/>
        <v xml:space="preserve"> </v>
      </c>
      <c r="AJ23" s="72">
        <f t="shared" si="10"/>
        <v>0</v>
      </c>
      <c r="AL23" s="72">
        <f>' '!G23</f>
        <v>0</v>
      </c>
      <c r="AN23" s="74">
        <f t="shared" si="30"/>
        <v>0</v>
      </c>
      <c r="AO23" s="72">
        <f t="shared" si="11"/>
        <v>0</v>
      </c>
      <c r="AQ23" s="72">
        <f>' '!J23</f>
        <v>0</v>
      </c>
      <c r="AS23" s="74">
        <f t="shared" si="31"/>
        <v>0</v>
      </c>
      <c r="AT23" s="72">
        <f t="shared" si="12"/>
        <v>0</v>
      </c>
      <c r="AU23" s="74">
        <f t="shared" si="33"/>
        <v>0</v>
      </c>
      <c r="AV23" s="72">
        <f t="shared" si="13"/>
        <v>0</v>
      </c>
      <c r="AW23" s="73" t="str">
        <f t="shared" si="32"/>
        <v xml:space="preserve"> </v>
      </c>
      <c r="AY23" s="79" t="str">
        <f>IF(AU23=0," ",$AU$8/AU23)</f>
        <v xml:space="preserve"> </v>
      </c>
      <c r="BB23" s="72">
        <f t="shared" si="34"/>
        <v>0</v>
      </c>
      <c r="BC23" s="72">
        <f t="shared" si="25"/>
        <v>0</v>
      </c>
      <c r="BG23" s="73" t="str">
        <f t="shared" si="15"/>
        <v xml:space="preserve"> </v>
      </c>
      <c r="BH23" s="72">
        <f t="shared" si="35"/>
        <v>0</v>
      </c>
      <c r="BI23" s="72" t="str">
        <f t="shared" si="16"/>
        <v xml:space="preserve"> </v>
      </c>
      <c r="BJ23" s="72" t="str">
        <f t="shared" si="8"/>
        <v xml:space="preserve"> </v>
      </c>
      <c r="BR23" s="72">
        <f t="shared" si="36"/>
        <v>1</v>
      </c>
      <c r="BS23" s="72">
        <f t="shared" si="37"/>
        <v>1</v>
      </c>
      <c r="BT23" s="72">
        <f t="shared" si="38"/>
        <v>1</v>
      </c>
    </row>
    <row r="24" spans="2:72" x14ac:dyDescent="0.2">
      <c r="B24" s="72">
        <v>4</v>
      </c>
      <c r="C24" s="72">
        <f>'Start Right for Stadia'!C21</f>
        <v>0</v>
      </c>
      <c r="D24" s="72">
        <f>'Start Right for Stadia'!E21</f>
        <v>0</v>
      </c>
      <c r="F24" s="72" t="str">
        <f>'Start Right for Stadia'!G21</f>
        <v>-</v>
      </c>
      <c r="G24" s="72">
        <f>'Start Right for Stadia'!I21</f>
        <v>0</v>
      </c>
      <c r="I24" s="72" t="str">
        <f>'Start Right for Stadia'!K21</f>
        <v>-</v>
      </c>
      <c r="J24" s="72">
        <f>'Start Right for Stadia'!M21</f>
        <v>0</v>
      </c>
      <c r="L24" s="72" t="str">
        <f>'Start Right for Stadia'!O21</f>
        <v>-</v>
      </c>
      <c r="AA24" s="72">
        <f t="shared" si="26"/>
        <v>0</v>
      </c>
      <c r="AB24" s="72">
        <f t="shared" si="27"/>
        <v>0</v>
      </c>
      <c r="AC24" s="72">
        <f t="shared" si="28"/>
        <v>0</v>
      </c>
      <c r="AE24" s="73">
        <f>' '!C24</f>
        <v>0</v>
      </c>
      <c r="AG24" s="72">
        <f>' '!D24</f>
        <v>0</v>
      </c>
      <c r="AI24" s="74" t="str">
        <f t="shared" si="29"/>
        <v xml:space="preserve"> </v>
      </c>
      <c r="AJ24" s="72">
        <f t="shared" si="10"/>
        <v>0</v>
      </c>
      <c r="AL24" s="72">
        <f>' '!G24</f>
        <v>0</v>
      </c>
      <c r="AN24" s="74">
        <f t="shared" si="30"/>
        <v>0</v>
      </c>
      <c r="AO24" s="72">
        <f t="shared" si="11"/>
        <v>0</v>
      </c>
      <c r="AQ24" s="72">
        <f>' '!J24</f>
        <v>0</v>
      </c>
      <c r="AS24" s="74">
        <f t="shared" si="31"/>
        <v>0</v>
      </c>
      <c r="AT24" s="72">
        <f t="shared" si="12"/>
        <v>0</v>
      </c>
      <c r="AU24" s="74">
        <f t="shared" si="33"/>
        <v>0</v>
      </c>
      <c r="AV24" s="72">
        <f t="shared" si="13"/>
        <v>0</v>
      </c>
      <c r="AW24" s="73" t="str">
        <f t="shared" ref="AW24:AW28" si="39">IF(AE24=0," ",AE24)</f>
        <v xml:space="preserve"> </v>
      </c>
      <c r="AY24" s="79" t="str">
        <f t="shared" ref="AY24:AY28" si="40">IF(AU24=0," ",$AU$8/AU24)</f>
        <v xml:space="preserve"> </v>
      </c>
      <c r="BB24" s="72">
        <f t="shared" si="34"/>
        <v>0</v>
      </c>
      <c r="BC24" s="72">
        <f t="shared" si="25"/>
        <v>0</v>
      </c>
      <c r="BG24" s="73" t="str">
        <f t="shared" si="15"/>
        <v xml:space="preserve"> </v>
      </c>
      <c r="BH24" s="72">
        <f t="shared" si="35"/>
        <v>0</v>
      </c>
      <c r="BI24" s="72" t="str">
        <f t="shared" si="16"/>
        <v xml:space="preserve"> </v>
      </c>
      <c r="BJ24" s="72" t="str">
        <f t="shared" si="8"/>
        <v xml:space="preserve"> </v>
      </c>
      <c r="BR24" s="72">
        <f t="shared" si="36"/>
        <v>1</v>
      </c>
      <c r="BS24" s="72">
        <f t="shared" si="37"/>
        <v>1</v>
      </c>
      <c r="BT24" s="72">
        <f t="shared" si="38"/>
        <v>1</v>
      </c>
    </row>
    <row r="25" spans="2:72" x14ac:dyDescent="0.2">
      <c r="B25" s="72">
        <v>5</v>
      </c>
      <c r="C25" s="72">
        <f>'Start Right for Stadia'!C22</f>
        <v>0</v>
      </c>
      <c r="D25" s="72">
        <f>'Start Right for Stadia'!E22</f>
        <v>0</v>
      </c>
      <c r="F25" s="72" t="str">
        <f>'Start Right for Stadia'!G22</f>
        <v>-</v>
      </c>
      <c r="G25" s="72">
        <f>'Start Right for Stadia'!I22</f>
        <v>0</v>
      </c>
      <c r="I25" s="72" t="str">
        <f>'Start Right for Stadia'!K22</f>
        <v>-</v>
      </c>
      <c r="J25" s="72">
        <f>'Start Right for Stadia'!M22</f>
        <v>0</v>
      </c>
      <c r="L25" s="72" t="str">
        <f>'Start Right for Stadia'!O22</f>
        <v>-</v>
      </c>
      <c r="AA25" s="72">
        <f t="shared" si="26"/>
        <v>0</v>
      </c>
      <c r="AB25" s="72">
        <f t="shared" si="27"/>
        <v>0</v>
      </c>
      <c r="AC25" s="72">
        <f t="shared" si="28"/>
        <v>0</v>
      </c>
      <c r="AE25" s="73">
        <f>' '!C25</f>
        <v>0</v>
      </c>
      <c r="AG25" s="72">
        <f>' '!D25</f>
        <v>0</v>
      </c>
      <c r="AI25" s="74" t="str">
        <f t="shared" si="29"/>
        <v xml:space="preserve"> </v>
      </c>
      <c r="AJ25" s="72">
        <f t="shared" si="10"/>
        <v>0</v>
      </c>
      <c r="AL25" s="72">
        <f>' '!G25</f>
        <v>0</v>
      </c>
      <c r="AN25" s="74">
        <f t="shared" si="30"/>
        <v>0</v>
      </c>
      <c r="AO25" s="72">
        <f t="shared" si="11"/>
        <v>0</v>
      </c>
      <c r="AQ25" s="72">
        <f>' '!J25</f>
        <v>0</v>
      </c>
      <c r="AS25" s="74">
        <f t="shared" si="31"/>
        <v>0</v>
      </c>
      <c r="AT25" s="72">
        <f t="shared" si="12"/>
        <v>0</v>
      </c>
      <c r="AU25" s="74">
        <f t="shared" si="33"/>
        <v>0</v>
      </c>
      <c r="AV25" s="72">
        <f t="shared" si="13"/>
        <v>0</v>
      </c>
      <c r="AW25" s="73" t="str">
        <f t="shared" si="39"/>
        <v xml:space="preserve"> </v>
      </c>
      <c r="AY25" s="79" t="str">
        <f t="shared" si="40"/>
        <v xml:space="preserve"> </v>
      </c>
      <c r="BB25" s="72">
        <f t="shared" si="34"/>
        <v>0</v>
      </c>
      <c r="BC25" s="72">
        <f t="shared" si="25"/>
        <v>0</v>
      </c>
      <c r="BG25" s="73" t="str">
        <f t="shared" si="15"/>
        <v xml:space="preserve"> </v>
      </c>
      <c r="BH25" s="72">
        <f t="shared" si="35"/>
        <v>0</v>
      </c>
      <c r="BI25" s="72" t="str">
        <f t="shared" si="16"/>
        <v xml:space="preserve"> </v>
      </c>
      <c r="BJ25" s="72" t="str">
        <f t="shared" si="8"/>
        <v xml:space="preserve"> </v>
      </c>
      <c r="BR25" s="72">
        <f t="shared" si="36"/>
        <v>1</v>
      </c>
      <c r="BS25" s="72">
        <f t="shared" si="37"/>
        <v>1</v>
      </c>
      <c r="BT25" s="72">
        <f t="shared" si="38"/>
        <v>1</v>
      </c>
    </row>
    <row r="26" spans="2:72" x14ac:dyDescent="0.2">
      <c r="B26" s="72">
        <v>6</v>
      </c>
      <c r="C26" s="72">
        <f>'Start Right for Stadia'!C23</f>
        <v>0</v>
      </c>
      <c r="D26" s="72">
        <f>'Start Right for Stadia'!E23</f>
        <v>0</v>
      </c>
      <c r="F26" s="72" t="str">
        <f>'Start Right for Stadia'!G23</f>
        <v>-</v>
      </c>
      <c r="G26" s="72">
        <f>'Start Right for Stadia'!I23</f>
        <v>0</v>
      </c>
      <c r="I26" s="72" t="str">
        <f>'Start Right for Stadia'!K23</f>
        <v>-</v>
      </c>
      <c r="J26" s="72">
        <f>'Start Right for Stadia'!M23</f>
        <v>0</v>
      </c>
      <c r="L26" s="72" t="str">
        <f>'Start Right for Stadia'!O23</f>
        <v>-</v>
      </c>
      <c r="AA26" s="72">
        <f t="shared" si="26"/>
        <v>0</v>
      </c>
      <c r="AB26" s="72">
        <f t="shared" si="27"/>
        <v>0</v>
      </c>
      <c r="AC26" s="72">
        <f t="shared" si="28"/>
        <v>0</v>
      </c>
      <c r="AE26" s="73">
        <f>' '!C26</f>
        <v>0</v>
      </c>
      <c r="AG26" s="72">
        <f>' '!D26</f>
        <v>0</v>
      </c>
      <c r="AI26" s="74" t="str">
        <f t="shared" si="29"/>
        <v xml:space="preserve"> </v>
      </c>
      <c r="AJ26" s="72">
        <f t="shared" si="10"/>
        <v>0</v>
      </c>
      <c r="AL26" s="72">
        <f>' '!G26</f>
        <v>0</v>
      </c>
      <c r="AN26" s="74">
        <f t="shared" si="30"/>
        <v>0</v>
      </c>
      <c r="AO26" s="72">
        <f t="shared" si="11"/>
        <v>0</v>
      </c>
      <c r="AQ26" s="72">
        <f>' '!J26</f>
        <v>0</v>
      </c>
      <c r="AS26" s="74">
        <f t="shared" si="31"/>
        <v>0</v>
      </c>
      <c r="AT26" s="72">
        <f t="shared" si="12"/>
        <v>0</v>
      </c>
      <c r="AU26" s="74">
        <f t="shared" si="33"/>
        <v>0</v>
      </c>
      <c r="AV26" s="72">
        <f t="shared" si="13"/>
        <v>0</v>
      </c>
      <c r="AW26" s="73" t="str">
        <f t="shared" si="39"/>
        <v xml:space="preserve"> </v>
      </c>
      <c r="AY26" s="79" t="str">
        <f t="shared" si="40"/>
        <v xml:space="preserve"> </v>
      </c>
      <c r="BB26" s="72">
        <f t="shared" si="34"/>
        <v>0</v>
      </c>
      <c r="BC26" s="72">
        <f t="shared" si="25"/>
        <v>0</v>
      </c>
      <c r="BG26" s="73" t="str">
        <f t="shared" si="15"/>
        <v xml:space="preserve"> </v>
      </c>
      <c r="BH26" s="72">
        <f t="shared" si="35"/>
        <v>0</v>
      </c>
      <c r="BI26" s="72" t="str">
        <f t="shared" si="16"/>
        <v xml:space="preserve"> </v>
      </c>
      <c r="BJ26" s="72" t="str">
        <f t="shared" si="8"/>
        <v xml:space="preserve"> </v>
      </c>
      <c r="BR26" s="72">
        <f t="shared" si="36"/>
        <v>1</v>
      </c>
      <c r="BS26" s="72">
        <f t="shared" si="37"/>
        <v>1</v>
      </c>
      <c r="BT26" s="72">
        <f t="shared" si="38"/>
        <v>1</v>
      </c>
    </row>
    <row r="27" spans="2:72" x14ac:dyDescent="0.2">
      <c r="B27" s="72">
        <v>7</v>
      </c>
      <c r="C27" s="72">
        <f>'Start Right for Stadia'!C24</f>
        <v>0</v>
      </c>
      <c r="D27" s="72">
        <f>'Start Right for Stadia'!E24</f>
        <v>0</v>
      </c>
      <c r="F27" s="72" t="str">
        <f>'Start Right for Stadia'!G24</f>
        <v>-</v>
      </c>
      <c r="G27" s="72">
        <f>'Start Right for Stadia'!I24</f>
        <v>0</v>
      </c>
      <c r="I27" s="72" t="str">
        <f>'Start Right for Stadia'!K24</f>
        <v>-</v>
      </c>
      <c r="J27" s="72">
        <f>'Start Right for Stadia'!M24</f>
        <v>0</v>
      </c>
      <c r="L27" s="72" t="str">
        <f>'Start Right for Stadia'!O24</f>
        <v>-</v>
      </c>
      <c r="N27" s="72">
        <f>'Start Right for Stadia'!Q69</f>
        <v>0</v>
      </c>
      <c r="O27" s="72" t="s">
        <v>24</v>
      </c>
      <c r="AA27" s="72">
        <f t="shared" si="26"/>
        <v>0</v>
      </c>
      <c r="AB27" s="72">
        <f t="shared" si="27"/>
        <v>0</v>
      </c>
      <c r="AC27" s="72">
        <f t="shared" si="28"/>
        <v>0</v>
      </c>
      <c r="AE27" s="73">
        <f>' '!C27</f>
        <v>0</v>
      </c>
      <c r="AG27" s="72">
        <f>' '!D27</f>
        <v>0</v>
      </c>
      <c r="AI27" s="74" t="str">
        <f t="shared" si="29"/>
        <v xml:space="preserve"> </v>
      </c>
      <c r="AJ27" s="72">
        <f t="shared" si="10"/>
        <v>0</v>
      </c>
      <c r="AL27" s="72">
        <f>' '!G27</f>
        <v>0</v>
      </c>
      <c r="AN27" s="74">
        <f t="shared" si="30"/>
        <v>0</v>
      </c>
      <c r="AO27" s="72">
        <f t="shared" si="11"/>
        <v>0</v>
      </c>
      <c r="AQ27" s="72">
        <f>' '!J27</f>
        <v>0</v>
      </c>
      <c r="AS27" s="74">
        <f t="shared" si="31"/>
        <v>0</v>
      </c>
      <c r="AT27" s="72">
        <f t="shared" si="12"/>
        <v>0</v>
      </c>
      <c r="AU27" s="74">
        <f t="shared" si="33"/>
        <v>0</v>
      </c>
      <c r="AV27" s="72">
        <f t="shared" si="13"/>
        <v>0</v>
      </c>
      <c r="AW27" s="73" t="str">
        <f t="shared" si="39"/>
        <v xml:space="preserve"> </v>
      </c>
      <c r="AY27" s="79" t="str">
        <f t="shared" si="40"/>
        <v xml:space="preserve"> </v>
      </c>
      <c r="BB27" s="72">
        <f t="shared" si="34"/>
        <v>0</v>
      </c>
      <c r="BC27" s="72">
        <f t="shared" si="25"/>
        <v>0</v>
      </c>
      <c r="BG27" s="73" t="str">
        <f t="shared" si="15"/>
        <v xml:space="preserve"> </v>
      </c>
      <c r="BH27" s="72">
        <f t="shared" si="35"/>
        <v>0</v>
      </c>
      <c r="BI27" s="72" t="str">
        <f t="shared" si="16"/>
        <v xml:space="preserve"> </v>
      </c>
      <c r="BJ27" s="72" t="str">
        <f t="shared" si="8"/>
        <v xml:space="preserve"> </v>
      </c>
      <c r="BR27" s="72">
        <f t="shared" si="36"/>
        <v>1</v>
      </c>
      <c r="BS27" s="72">
        <f t="shared" si="37"/>
        <v>1</v>
      </c>
      <c r="BT27" s="72">
        <f t="shared" si="38"/>
        <v>1</v>
      </c>
    </row>
    <row r="28" spans="2:72" x14ac:dyDescent="0.2">
      <c r="B28" s="72">
        <v>8</v>
      </c>
      <c r="C28" s="72">
        <f>'Start Right for Stadia'!C25</f>
        <v>0</v>
      </c>
      <c r="D28" s="72">
        <f>'Start Right for Stadia'!E25</f>
        <v>0</v>
      </c>
      <c r="F28" s="72" t="str">
        <f>'Start Right for Stadia'!G25</f>
        <v>-</v>
      </c>
      <c r="G28" s="72">
        <f>'Start Right for Stadia'!I25</f>
        <v>0</v>
      </c>
      <c r="I28" s="72" t="str">
        <f>'Start Right for Stadia'!K25</f>
        <v>-</v>
      </c>
      <c r="J28" s="72">
        <f>'Start Right for Stadia'!M25</f>
        <v>0</v>
      </c>
      <c r="L28" s="72" t="str">
        <f>'Start Right for Stadia'!O25</f>
        <v>-</v>
      </c>
      <c r="O28" s="72" t="s">
        <v>25</v>
      </c>
      <c r="AA28" s="72">
        <f t="shared" si="26"/>
        <v>0</v>
      </c>
      <c r="AB28" s="72">
        <f t="shared" si="27"/>
        <v>0</v>
      </c>
      <c r="AC28" s="72">
        <f t="shared" si="28"/>
        <v>0</v>
      </c>
      <c r="AE28" s="73">
        <f>' '!C28</f>
        <v>0</v>
      </c>
      <c r="AG28" s="72">
        <f>' '!D28</f>
        <v>0</v>
      </c>
      <c r="AI28" s="74" t="str">
        <f t="shared" si="29"/>
        <v xml:space="preserve"> </v>
      </c>
      <c r="AJ28" s="72">
        <f t="shared" si="10"/>
        <v>0</v>
      </c>
      <c r="AL28" s="72">
        <f>' '!G28</f>
        <v>0</v>
      </c>
      <c r="AN28" s="74">
        <f t="shared" si="30"/>
        <v>0</v>
      </c>
      <c r="AO28" s="72">
        <f t="shared" si="11"/>
        <v>0</v>
      </c>
      <c r="AQ28" s="72">
        <f>' '!J28</f>
        <v>0</v>
      </c>
      <c r="AS28" s="74">
        <f t="shared" si="31"/>
        <v>0</v>
      </c>
      <c r="AT28" s="72">
        <f t="shared" si="12"/>
        <v>0</v>
      </c>
      <c r="AU28" s="74">
        <f t="shared" si="33"/>
        <v>0</v>
      </c>
      <c r="AV28" s="72">
        <f t="shared" si="13"/>
        <v>0</v>
      </c>
      <c r="AW28" s="73" t="str">
        <f t="shared" si="39"/>
        <v xml:space="preserve"> </v>
      </c>
      <c r="AY28" s="79" t="str">
        <f t="shared" si="40"/>
        <v xml:space="preserve"> </v>
      </c>
      <c r="BB28" s="72">
        <f t="shared" si="34"/>
        <v>0</v>
      </c>
      <c r="BC28" s="72">
        <f t="shared" si="25"/>
        <v>0</v>
      </c>
      <c r="BG28" s="73" t="str">
        <f t="shared" si="15"/>
        <v xml:space="preserve"> </v>
      </c>
      <c r="BH28" s="72">
        <f t="shared" si="35"/>
        <v>0</v>
      </c>
      <c r="BI28" s="72" t="str">
        <f t="shared" si="16"/>
        <v xml:space="preserve"> </v>
      </c>
      <c r="BJ28" s="72" t="str">
        <f t="shared" si="8"/>
        <v xml:space="preserve"> </v>
      </c>
      <c r="BK28" s="72">
        <f>IF(BK31/$BC$7&gt;BK30,BK30,BK31/$BC$7)</f>
        <v>0</v>
      </c>
      <c r="BM28" s="72">
        <f>IF(BM31/$BC$7&gt;BM30,BM30,BM31/$BC$7)</f>
        <v>0</v>
      </c>
      <c r="BO28" s="72">
        <f>IF(BO31/$BC$7&gt;BO30,BO30,BO31/$BC$7)</f>
        <v>0</v>
      </c>
      <c r="BR28" s="72">
        <f t="shared" si="36"/>
        <v>1</v>
      </c>
      <c r="BS28" s="72">
        <f t="shared" si="37"/>
        <v>1</v>
      </c>
      <c r="BT28" s="72">
        <f t="shared" si="38"/>
        <v>1</v>
      </c>
    </row>
    <row r="29" spans="2:72" x14ac:dyDescent="0.2">
      <c r="D29" s="74">
        <f>' '!AI8</f>
        <v>0</v>
      </c>
      <c r="E29" s="72" t="s">
        <v>21</v>
      </c>
      <c r="G29" s="74">
        <f>' '!AN8</f>
        <v>0</v>
      </c>
      <c r="H29" s="72" t="s">
        <v>21</v>
      </c>
      <c r="J29" s="74">
        <f>' '!AS8</f>
        <v>0</v>
      </c>
      <c r="K29" s="72" t="s">
        <v>21</v>
      </c>
      <c r="R29" s="81" t="s">
        <v>57</v>
      </c>
      <c r="S29" s="82" t="str">
        <f>' '!AI21</f>
        <v xml:space="preserve"> </v>
      </c>
      <c r="T29" s="82" t="str">
        <f>' '!AI22</f>
        <v xml:space="preserve"> </v>
      </c>
      <c r="U29" s="82" t="str">
        <f>' '!AI23</f>
        <v xml:space="preserve"> </v>
      </c>
      <c r="V29" s="82" t="str">
        <f>' '!AI24</f>
        <v xml:space="preserve"> </v>
      </c>
      <c r="W29" s="82" t="str">
        <f>' '!AI25</f>
        <v xml:space="preserve"> </v>
      </c>
      <c r="X29" s="82" t="str">
        <f>' '!AI26</f>
        <v xml:space="preserve"> </v>
      </c>
      <c r="Y29" s="82" t="str">
        <f>' '!AI27</f>
        <v xml:space="preserve"> </v>
      </c>
      <c r="Z29" s="82" t="str">
        <f>' '!AI28</f>
        <v xml:space="preserve"> </v>
      </c>
      <c r="AA29" s="73"/>
      <c r="AT29" s="73"/>
    </row>
    <row r="30" spans="2:72" x14ac:dyDescent="0.2">
      <c r="AT30" s="73"/>
      <c r="BJ30" s="72" t="s">
        <v>30</v>
      </c>
      <c r="BK30" s="72">
        <f>IF(BK32-BK53&lt;0,0,BK32-BK53)</f>
        <v>0</v>
      </c>
      <c r="BM30" s="72">
        <f>IF(BM32-BM53&lt;0,0,BM32-BM53)</f>
        <v>0</v>
      </c>
      <c r="BO30" s="72">
        <f>IF(BO32-BO53&lt;0,0,BO32-BO53)</f>
        <v>0</v>
      </c>
      <c r="BP30" s="72">
        <f>BK28+BM28+BO28</f>
        <v>0</v>
      </c>
    </row>
    <row r="31" spans="2:72" x14ac:dyDescent="0.2">
      <c r="B31" s="78"/>
      <c r="C31" s="84" t="str">
        <f>' '!BI9</f>
        <v xml:space="preserve"> </v>
      </c>
      <c r="D31" s="73" t="s">
        <v>49</v>
      </c>
      <c r="E31" s="73"/>
      <c r="F31" s="73"/>
      <c r="G31" s="81"/>
      <c r="H31" s="81">
        <f>' '!BI8</f>
        <v>0</v>
      </c>
      <c r="I31" s="73"/>
      <c r="J31" s="73"/>
      <c r="M31" s="73">
        <f>D7+G7+J7</f>
        <v>0</v>
      </c>
      <c r="N31" s="85" t="s">
        <v>47</v>
      </c>
      <c r="O31" s="85" t="str">
        <f>' '!BC2</f>
        <v>sind nicht</v>
      </c>
      <c r="P31" s="73" t="s">
        <v>48</v>
      </c>
      <c r="Q31" s="81"/>
      <c r="R31" s="81"/>
      <c r="S31" s="73"/>
      <c r="T31" s="73"/>
      <c r="U31" s="73"/>
      <c r="V31" s="73"/>
      <c r="AT31" s="73"/>
      <c r="BK31" s="72">
        <f>IF(AG48&lt;0,0,AG48)</f>
        <v>0</v>
      </c>
      <c r="BM31" s="72">
        <f>IF(AL48&lt;0,0,AL48)</f>
        <v>0</v>
      </c>
      <c r="BO31" s="72">
        <f>IF(AQ48&lt;0,0,AQ48)</f>
        <v>0</v>
      </c>
      <c r="BP31" s="72">
        <f>BO31+BM31+BK31</f>
        <v>0</v>
      </c>
      <c r="BQ31" s="72">
        <f>BP30*BC7</f>
        <v>0</v>
      </c>
    </row>
    <row r="32" spans="2:72" x14ac:dyDescent="0.2">
      <c r="AI32" s="74"/>
      <c r="AT32" s="73"/>
      <c r="BC32" s="72" t="s">
        <v>27</v>
      </c>
      <c r="BG32" s="72" t="s">
        <v>27</v>
      </c>
      <c r="BI32" s="72" t="s">
        <v>27</v>
      </c>
      <c r="BK32" s="72">
        <f>MIN(BK33:BK40)</f>
        <v>0</v>
      </c>
      <c r="BM32" s="72">
        <f>MIN(BM33:BM40)</f>
        <v>0</v>
      </c>
      <c r="BO32" s="72">
        <f>MIN(BO33:BO40)</f>
        <v>0</v>
      </c>
    </row>
    <row r="33" spans="13:75" x14ac:dyDescent="0.2">
      <c r="AF33" s="72">
        <v>1</v>
      </c>
      <c r="AG33" s="72" t="str">
        <f>IF(AG12=0," ",AG12)</f>
        <v xml:space="preserve"> </v>
      </c>
      <c r="AL33" s="72" t="str">
        <f>IF(AL12=0," ",AL12)</f>
        <v xml:space="preserve"> </v>
      </c>
      <c r="AQ33" s="72" t="str">
        <f>IF(AQ12=0," ",AQ12)</f>
        <v xml:space="preserve"> </v>
      </c>
      <c r="AT33" s="73"/>
      <c r="AZ33" s="72" t="s">
        <v>28</v>
      </c>
      <c r="BB33" s="72">
        <f>'Start Right for Stadia'!E8</f>
        <v>0</v>
      </c>
      <c r="BC33" s="72">
        <f>AA11</f>
        <v>0</v>
      </c>
      <c r="BE33" s="72">
        <f>'Start Right for Stadia'!I8</f>
        <v>0</v>
      </c>
      <c r="BG33" s="72">
        <f t="shared" ref="BG33:BG40" si="41">AB11</f>
        <v>0</v>
      </c>
      <c r="BH33" s="72">
        <f>'Start Right for Stadia'!M8</f>
        <v>0</v>
      </c>
      <c r="BI33" s="72">
        <f t="shared" ref="BI33:BI40" si="42">AC11</f>
        <v>0</v>
      </c>
      <c r="BK33" s="72" t="str">
        <f>IF(BC33*BB33=0," ",BC33*BB33)</f>
        <v xml:space="preserve"> </v>
      </c>
      <c r="BM33" s="72" t="str">
        <f>IF(BE33*BG33=0," ",BE33*BG33)</f>
        <v xml:space="preserve"> </v>
      </c>
      <c r="BO33" s="72" t="str">
        <f>IF(BH33*BI33=0," ",BH33*BI33)</f>
        <v xml:space="preserve"> </v>
      </c>
      <c r="BR33" s="72">
        <f>$BK$31*BC33</f>
        <v>0</v>
      </c>
      <c r="BT33" s="72">
        <f>$BM$31*BG33</f>
        <v>0</v>
      </c>
      <c r="BV33" s="72">
        <f>$BO$31*BI33</f>
        <v>0</v>
      </c>
    </row>
    <row r="34" spans="13:75" x14ac:dyDescent="0.2">
      <c r="M34" s="72">
        <f>BQ31+M31*'Start Right for Stadia'!Q4</f>
        <v>0</v>
      </c>
      <c r="AF34" s="72">
        <v>2</v>
      </c>
      <c r="AG34" s="72" t="str">
        <f t="shared" ref="AG34:AG40" si="43">IF(AG13=0," ",AG13)</f>
        <v xml:space="preserve"> </v>
      </c>
      <c r="AL34" s="72" t="str">
        <f t="shared" ref="AL34:AL40" si="44">IF(AL13=0," ",AL13)</f>
        <v xml:space="preserve"> </v>
      </c>
      <c r="AQ34" s="72" t="str">
        <f t="shared" ref="AQ34:AQ40" si="45">IF(AQ13=0," ",AQ13)</f>
        <v xml:space="preserve"> </v>
      </c>
      <c r="AT34" s="73"/>
      <c r="BB34" s="72">
        <f>'Start Right for Stadia'!E9</f>
        <v>0</v>
      </c>
      <c r="BC34" s="72">
        <f t="shared" ref="BC34:BC50" si="46">AA12</f>
        <v>0</v>
      </c>
      <c r="BE34" s="72">
        <f>'Start Right for Stadia'!I9</f>
        <v>0</v>
      </c>
      <c r="BG34" s="72">
        <f t="shared" si="41"/>
        <v>0</v>
      </c>
      <c r="BH34" s="72">
        <f>'Start Right for Stadia'!M9</f>
        <v>0</v>
      </c>
      <c r="BI34" s="72">
        <f t="shared" si="42"/>
        <v>0</v>
      </c>
      <c r="BK34" s="72" t="str">
        <f t="shared" ref="BK34:BK40" si="47">IF(BC34*BB34=0," ",BC34*BB34)</f>
        <v xml:space="preserve"> </v>
      </c>
      <c r="BM34" s="72" t="str">
        <f t="shared" ref="BM34:BM40" si="48">IF(BE34*BG34=0," ",BE34*BG34)</f>
        <v xml:space="preserve"> </v>
      </c>
      <c r="BO34" s="72" t="str">
        <f t="shared" ref="BO34:BO40" si="49">IF(BH34*BI34=0," ",BH34*BI34)</f>
        <v xml:space="preserve"> </v>
      </c>
      <c r="BR34" s="72">
        <f t="shared" ref="BR34:BR39" si="50">$BK$31*BC34</f>
        <v>0</v>
      </c>
      <c r="BT34" s="72">
        <f t="shared" ref="BT34:BT40" si="51">$BM$31*BG34</f>
        <v>0</v>
      </c>
      <c r="BV34" s="72">
        <f t="shared" ref="BV34:BV40" si="52">$BO$31*BI34</f>
        <v>0</v>
      </c>
    </row>
    <row r="35" spans="13:75" x14ac:dyDescent="0.2">
      <c r="AF35" s="72">
        <v>3</v>
      </c>
      <c r="AG35" s="72" t="str">
        <f t="shared" si="43"/>
        <v xml:space="preserve"> </v>
      </c>
      <c r="AL35" s="72" t="str">
        <f t="shared" si="44"/>
        <v xml:space="preserve"> </v>
      </c>
      <c r="AQ35" s="72" t="str">
        <f t="shared" si="45"/>
        <v xml:space="preserve"> </v>
      </c>
      <c r="BB35" s="72">
        <f>'Start Right for Stadia'!E10</f>
        <v>0</v>
      </c>
      <c r="BC35" s="72">
        <f t="shared" si="46"/>
        <v>0</v>
      </c>
      <c r="BE35" s="72">
        <f>'Start Right for Stadia'!I10</f>
        <v>0</v>
      </c>
      <c r="BG35" s="72">
        <f t="shared" si="41"/>
        <v>0</v>
      </c>
      <c r="BH35" s="72">
        <f>'Start Right for Stadia'!M10</f>
        <v>0</v>
      </c>
      <c r="BI35" s="72">
        <f t="shared" si="42"/>
        <v>0</v>
      </c>
      <c r="BK35" s="72" t="str">
        <f t="shared" si="47"/>
        <v xml:space="preserve"> </v>
      </c>
      <c r="BM35" s="72" t="str">
        <f t="shared" si="48"/>
        <v xml:space="preserve"> </v>
      </c>
      <c r="BO35" s="72" t="str">
        <f t="shared" si="49"/>
        <v xml:space="preserve"> </v>
      </c>
      <c r="BR35" s="72">
        <f t="shared" si="50"/>
        <v>0</v>
      </c>
      <c r="BT35" s="72">
        <f t="shared" si="51"/>
        <v>0</v>
      </c>
      <c r="BV35" s="72">
        <f t="shared" si="52"/>
        <v>0</v>
      </c>
    </row>
    <row r="36" spans="13:75" x14ac:dyDescent="0.2">
      <c r="AF36" s="72">
        <v>4</v>
      </c>
      <c r="AG36" s="72" t="str">
        <f t="shared" si="43"/>
        <v xml:space="preserve"> </v>
      </c>
      <c r="AL36" s="72" t="str">
        <f t="shared" si="44"/>
        <v xml:space="preserve"> </v>
      </c>
      <c r="AQ36" s="72" t="str">
        <f t="shared" si="45"/>
        <v xml:space="preserve"> </v>
      </c>
      <c r="BB36" s="72">
        <f>'Start Right for Stadia'!E11</f>
        <v>0</v>
      </c>
      <c r="BC36" s="72">
        <f t="shared" si="46"/>
        <v>0</v>
      </c>
      <c r="BE36" s="72">
        <f>'Start Right for Stadia'!I11</f>
        <v>0</v>
      </c>
      <c r="BG36" s="72">
        <f t="shared" si="41"/>
        <v>0</v>
      </c>
      <c r="BH36" s="72">
        <f>'Start Right for Stadia'!M11</f>
        <v>0</v>
      </c>
      <c r="BI36" s="72">
        <f t="shared" si="42"/>
        <v>0</v>
      </c>
      <c r="BK36" s="72" t="str">
        <f t="shared" si="47"/>
        <v xml:space="preserve"> </v>
      </c>
      <c r="BM36" s="72" t="str">
        <f t="shared" si="48"/>
        <v xml:space="preserve"> </v>
      </c>
      <c r="BO36" s="72" t="str">
        <f t="shared" si="49"/>
        <v xml:space="preserve"> </v>
      </c>
      <c r="BR36" s="72">
        <f t="shared" si="50"/>
        <v>0</v>
      </c>
      <c r="BT36" s="72">
        <f t="shared" si="51"/>
        <v>0</v>
      </c>
      <c r="BV36" s="72">
        <f t="shared" si="52"/>
        <v>0</v>
      </c>
    </row>
    <row r="37" spans="13:75" x14ac:dyDescent="0.2">
      <c r="AF37" s="72">
        <v>5</v>
      </c>
      <c r="AG37" s="72" t="str">
        <f t="shared" si="43"/>
        <v xml:space="preserve"> </v>
      </c>
      <c r="AL37" s="72" t="str">
        <f t="shared" si="44"/>
        <v xml:space="preserve"> </v>
      </c>
      <c r="AQ37" s="72" t="str">
        <f t="shared" si="45"/>
        <v xml:space="preserve"> </v>
      </c>
      <c r="BB37" s="72">
        <f>'Start Right for Stadia'!E12</f>
        <v>0</v>
      </c>
      <c r="BC37" s="72">
        <f t="shared" si="46"/>
        <v>0</v>
      </c>
      <c r="BE37" s="72">
        <f>'Start Right for Stadia'!I12</f>
        <v>0</v>
      </c>
      <c r="BG37" s="72">
        <f t="shared" si="41"/>
        <v>0</v>
      </c>
      <c r="BH37" s="72">
        <f>'Start Right for Stadia'!M12</f>
        <v>0</v>
      </c>
      <c r="BI37" s="72">
        <f t="shared" si="42"/>
        <v>0</v>
      </c>
      <c r="BK37" s="72" t="str">
        <f t="shared" si="47"/>
        <v xml:space="preserve"> </v>
      </c>
      <c r="BM37" s="72" t="str">
        <f t="shared" si="48"/>
        <v xml:space="preserve"> </v>
      </c>
      <c r="BO37" s="72" t="str">
        <f t="shared" si="49"/>
        <v xml:space="preserve"> </v>
      </c>
      <c r="BR37" s="72">
        <f t="shared" si="50"/>
        <v>0</v>
      </c>
      <c r="BT37" s="72">
        <f t="shared" si="51"/>
        <v>0</v>
      </c>
      <c r="BV37" s="72">
        <f t="shared" si="52"/>
        <v>0</v>
      </c>
    </row>
    <row r="38" spans="13:75" x14ac:dyDescent="0.2">
      <c r="AF38" s="72">
        <v>6</v>
      </c>
      <c r="AG38" s="72" t="str">
        <f t="shared" si="43"/>
        <v xml:space="preserve"> </v>
      </c>
      <c r="AL38" s="72" t="str">
        <f t="shared" si="44"/>
        <v xml:space="preserve"> </v>
      </c>
      <c r="AQ38" s="72" t="str">
        <f t="shared" si="45"/>
        <v xml:space="preserve"> </v>
      </c>
      <c r="BB38" s="72">
        <f>'Start Right for Stadia'!E13</f>
        <v>0</v>
      </c>
      <c r="BC38" s="72">
        <f t="shared" si="46"/>
        <v>0</v>
      </c>
      <c r="BE38" s="72">
        <f>'Start Right for Stadia'!I13</f>
        <v>0</v>
      </c>
      <c r="BG38" s="72">
        <f t="shared" si="41"/>
        <v>0</v>
      </c>
      <c r="BH38" s="72">
        <f>'Start Right for Stadia'!M13</f>
        <v>0</v>
      </c>
      <c r="BI38" s="72">
        <f t="shared" si="42"/>
        <v>0</v>
      </c>
      <c r="BK38" s="72" t="str">
        <f t="shared" si="47"/>
        <v xml:space="preserve"> </v>
      </c>
      <c r="BM38" s="72" t="str">
        <f t="shared" si="48"/>
        <v xml:space="preserve"> </v>
      </c>
      <c r="BO38" s="72" t="str">
        <f t="shared" si="49"/>
        <v xml:space="preserve"> </v>
      </c>
      <c r="BR38" s="72">
        <f t="shared" si="50"/>
        <v>0</v>
      </c>
      <c r="BT38" s="72">
        <f t="shared" si="51"/>
        <v>0</v>
      </c>
      <c r="BV38" s="72">
        <f t="shared" si="52"/>
        <v>0</v>
      </c>
    </row>
    <row r="39" spans="13:75" x14ac:dyDescent="0.2">
      <c r="AF39" s="72">
        <v>7</v>
      </c>
      <c r="AG39" s="72" t="str">
        <f t="shared" si="43"/>
        <v xml:space="preserve"> </v>
      </c>
      <c r="AL39" s="72" t="str">
        <f t="shared" si="44"/>
        <v xml:space="preserve"> </v>
      </c>
      <c r="AQ39" s="72" t="str">
        <f t="shared" si="45"/>
        <v xml:space="preserve"> </v>
      </c>
      <c r="BB39" s="72">
        <f>'Start Right for Stadia'!E14</f>
        <v>0</v>
      </c>
      <c r="BC39" s="72">
        <f t="shared" si="46"/>
        <v>0</v>
      </c>
      <c r="BE39" s="72">
        <f>'Start Right for Stadia'!I14</f>
        <v>0</v>
      </c>
      <c r="BG39" s="72">
        <f t="shared" si="41"/>
        <v>0</v>
      </c>
      <c r="BH39" s="72">
        <f>'Start Right for Stadia'!M14</f>
        <v>0</v>
      </c>
      <c r="BI39" s="72">
        <f t="shared" si="42"/>
        <v>0</v>
      </c>
      <c r="BK39" s="72" t="str">
        <f t="shared" si="47"/>
        <v xml:space="preserve"> </v>
      </c>
      <c r="BM39" s="72" t="str">
        <f t="shared" si="48"/>
        <v xml:space="preserve"> </v>
      </c>
      <c r="BO39" s="72" t="str">
        <f t="shared" si="49"/>
        <v xml:space="preserve"> </v>
      </c>
      <c r="BR39" s="72">
        <f t="shared" si="50"/>
        <v>0</v>
      </c>
      <c r="BT39" s="72">
        <f t="shared" si="51"/>
        <v>0</v>
      </c>
      <c r="BV39" s="72">
        <f t="shared" si="52"/>
        <v>0</v>
      </c>
    </row>
    <row r="40" spans="13:75" x14ac:dyDescent="0.2">
      <c r="AF40" s="72">
        <v>8</v>
      </c>
      <c r="AG40" s="72" t="str">
        <f t="shared" si="43"/>
        <v xml:space="preserve"> </v>
      </c>
      <c r="AL40" s="72" t="str">
        <f t="shared" si="44"/>
        <v xml:space="preserve"> </v>
      </c>
      <c r="AQ40" s="72" t="str">
        <f t="shared" si="45"/>
        <v xml:space="preserve"> </v>
      </c>
      <c r="BB40" s="72">
        <f>'Start Right for Stadia'!E15</f>
        <v>0</v>
      </c>
      <c r="BC40" s="72">
        <f t="shared" si="46"/>
        <v>0</v>
      </c>
      <c r="BE40" s="72">
        <f>'Start Right for Stadia'!I15</f>
        <v>0</v>
      </c>
      <c r="BG40" s="72">
        <f t="shared" si="41"/>
        <v>0</v>
      </c>
      <c r="BH40" s="72">
        <f>'Start Right for Stadia'!M15</f>
        <v>0</v>
      </c>
      <c r="BI40" s="72">
        <f t="shared" si="42"/>
        <v>0</v>
      </c>
      <c r="BK40" s="72" t="str">
        <f t="shared" si="47"/>
        <v xml:space="preserve"> </v>
      </c>
      <c r="BM40" s="72" t="str">
        <f t="shared" si="48"/>
        <v xml:space="preserve"> </v>
      </c>
      <c r="BO40" s="72" t="str">
        <f t="shared" si="49"/>
        <v xml:space="preserve"> </v>
      </c>
      <c r="BR40" s="72">
        <f>$BK$31*BC40</f>
        <v>0</v>
      </c>
      <c r="BT40" s="72">
        <f t="shared" si="51"/>
        <v>0</v>
      </c>
      <c r="BV40" s="72">
        <f t="shared" si="52"/>
        <v>0</v>
      </c>
    </row>
    <row r="41" spans="13:75" x14ac:dyDescent="0.2">
      <c r="AG41" s="72">
        <f>IF(BK30&lt;1,0,1)</f>
        <v>0</v>
      </c>
      <c r="AL41" s="72">
        <f>IF(BM30&lt;1,0,1)</f>
        <v>0</v>
      </c>
      <c r="AQ41" s="72">
        <f>IF(BO30&lt;1,0,1)</f>
        <v>0</v>
      </c>
    </row>
    <row r="42" spans="13:75" x14ac:dyDescent="0.2">
      <c r="AG42" s="72">
        <f>MIN(BK33:BK40)*AG41</f>
        <v>0</v>
      </c>
      <c r="AL42" s="72">
        <f>MIN(BM33:BM40)*AL41</f>
        <v>0</v>
      </c>
      <c r="AQ42" s="72">
        <f>MIN(BO33:BO40)*AQ41</f>
        <v>0</v>
      </c>
      <c r="BK42" s="72">
        <f>MIN(BK43:BK50)</f>
        <v>2000000</v>
      </c>
      <c r="BM42" s="72">
        <f>MIN(BM43:BM50)</f>
        <v>2000000</v>
      </c>
      <c r="BO42" s="72">
        <f>MIN(BO43:BO50)</f>
        <v>2000000</v>
      </c>
    </row>
    <row r="43" spans="13:75" x14ac:dyDescent="0.2">
      <c r="BB43" s="72">
        <f>'Start Right for Stadia'!E18</f>
        <v>0</v>
      </c>
      <c r="BC43" s="72">
        <f t="shared" si="46"/>
        <v>0</v>
      </c>
      <c r="BE43" s="72">
        <f>'Start Right for Stadia'!I18</f>
        <v>0</v>
      </c>
      <c r="BG43" s="72">
        <f t="shared" ref="BG43:BG50" si="53">AB21</f>
        <v>0</v>
      </c>
      <c r="BH43" s="72">
        <f>'Start Right for Stadia'!M18</f>
        <v>0</v>
      </c>
      <c r="BI43" s="72">
        <f t="shared" ref="BI43:BI50" si="54">AC21</f>
        <v>0</v>
      </c>
      <c r="BK43" s="72">
        <f t="shared" ref="BK43:BK50" si="55">IF(BC43*BB43=0,2000000,BC43*BB43)</f>
        <v>2000000</v>
      </c>
      <c r="BM43" s="72">
        <f t="shared" ref="BM43:BM50" si="56">IF(BE43*BG43=0,2000000,BE43*BG43)</f>
        <v>2000000</v>
      </c>
      <c r="BO43" s="72">
        <f t="shared" ref="BO43:BO50" si="57">IF(BH43*BI43=0,2000000,BH43*BI43)</f>
        <v>2000000</v>
      </c>
      <c r="BR43" s="72">
        <f>$BK$31*BS43</f>
        <v>0</v>
      </c>
      <c r="BS43" s="72">
        <f>IF(BC43=0,1,0)</f>
        <v>1</v>
      </c>
      <c r="BT43" s="72">
        <f>$BM$31*BU43</f>
        <v>0</v>
      </c>
      <c r="BU43" s="72">
        <f>IF(BG43=0,1,0)</f>
        <v>1</v>
      </c>
      <c r="BV43" s="72">
        <f>$BO$31*BW43</f>
        <v>0</v>
      </c>
      <c r="BW43" s="72">
        <f>IF(BI43=0,1,0)</f>
        <v>1</v>
      </c>
    </row>
    <row r="44" spans="13:75" x14ac:dyDescent="0.2">
      <c r="AG44" s="72">
        <f>AG42*BC7</f>
        <v>0</v>
      </c>
      <c r="AL44" s="72">
        <f>AL42*BC7</f>
        <v>0</v>
      </c>
      <c r="AQ44" s="72">
        <f>AQ42*BC7</f>
        <v>0</v>
      </c>
      <c r="AU44" s="72">
        <f>(AQ44+AL44+AG44)/BC7</f>
        <v>0</v>
      </c>
      <c r="BB44" s="72">
        <f>'Start Right for Stadia'!E19</f>
        <v>0</v>
      </c>
      <c r="BC44" s="72">
        <f t="shared" si="46"/>
        <v>0</v>
      </c>
      <c r="BE44" s="72">
        <f>'Start Right for Stadia'!I19</f>
        <v>0</v>
      </c>
      <c r="BG44" s="72">
        <f t="shared" si="53"/>
        <v>0</v>
      </c>
      <c r="BH44" s="72">
        <f>'Start Right for Stadia'!M19</f>
        <v>0</v>
      </c>
      <c r="BI44" s="72">
        <f t="shared" si="54"/>
        <v>0</v>
      </c>
      <c r="BK44" s="72">
        <f t="shared" si="55"/>
        <v>2000000</v>
      </c>
      <c r="BM44" s="72">
        <f t="shared" si="56"/>
        <v>2000000</v>
      </c>
      <c r="BO44" s="72">
        <f t="shared" si="57"/>
        <v>2000000</v>
      </c>
      <c r="BR44" s="72">
        <f t="shared" ref="BR44:BR50" si="58">$BK$31*BS44</f>
        <v>0</v>
      </c>
      <c r="BS44" s="72">
        <f t="shared" ref="BS44:BS50" si="59">IF(BC44=0,1,0)</f>
        <v>1</v>
      </c>
      <c r="BT44" s="72">
        <f t="shared" ref="BT44:BT50" si="60">$BM$31*BU44</f>
        <v>0</v>
      </c>
      <c r="BU44" s="72">
        <f t="shared" ref="BU44:BU50" si="61">IF(BG44=0,1,0)</f>
        <v>1</v>
      </c>
      <c r="BV44" s="72">
        <f t="shared" ref="BV44:BV50" si="62">$BO$31*BW44</f>
        <v>0</v>
      </c>
      <c r="BW44" s="72">
        <f t="shared" ref="BW44:BW50" si="63">IF(BI44=0,1,0)</f>
        <v>1</v>
      </c>
    </row>
    <row r="45" spans="13:75" x14ac:dyDescent="0.2">
      <c r="AU45" s="72">
        <f>AQ44+AL44+AG44</f>
        <v>0</v>
      </c>
      <c r="BB45" s="72">
        <f>'Start Right for Stadia'!E20</f>
        <v>0</v>
      </c>
      <c r="BC45" s="72">
        <f t="shared" si="46"/>
        <v>0</v>
      </c>
      <c r="BE45" s="72">
        <f>'Start Right for Stadia'!I20</f>
        <v>0</v>
      </c>
      <c r="BG45" s="72">
        <f t="shared" si="53"/>
        <v>0</v>
      </c>
      <c r="BH45" s="72">
        <f>'Start Right for Stadia'!M20</f>
        <v>0</v>
      </c>
      <c r="BI45" s="72">
        <f t="shared" si="54"/>
        <v>0</v>
      </c>
      <c r="BK45" s="72">
        <f>IF(BC45*BB45=0,2000000,BC45*BB45)</f>
        <v>2000000</v>
      </c>
      <c r="BM45" s="72">
        <f t="shared" si="56"/>
        <v>2000000</v>
      </c>
      <c r="BO45" s="72">
        <f t="shared" si="57"/>
        <v>2000000</v>
      </c>
      <c r="BR45" s="72">
        <f t="shared" si="58"/>
        <v>0</v>
      </c>
      <c r="BS45" s="72">
        <f t="shared" si="59"/>
        <v>1</v>
      </c>
      <c r="BT45" s="72">
        <f t="shared" si="60"/>
        <v>0</v>
      </c>
      <c r="BU45" s="72">
        <f t="shared" si="61"/>
        <v>1</v>
      </c>
      <c r="BV45" s="72">
        <f t="shared" si="62"/>
        <v>0</v>
      </c>
      <c r="BW45" s="72">
        <f t="shared" si="63"/>
        <v>1</v>
      </c>
    </row>
    <row r="46" spans="13:75" x14ac:dyDescent="0.2">
      <c r="BB46" s="72">
        <f>'Start Right for Stadia'!E21</f>
        <v>0</v>
      </c>
      <c r="BC46" s="72">
        <f t="shared" si="46"/>
        <v>0</v>
      </c>
      <c r="BE46" s="72">
        <f>'Start Right for Stadia'!I21</f>
        <v>0</v>
      </c>
      <c r="BG46" s="72">
        <f t="shared" si="53"/>
        <v>0</v>
      </c>
      <c r="BH46" s="72">
        <f>'Start Right for Stadia'!M21</f>
        <v>0</v>
      </c>
      <c r="BI46" s="72">
        <f t="shared" si="54"/>
        <v>0</v>
      </c>
      <c r="BK46" s="72">
        <f t="shared" si="55"/>
        <v>2000000</v>
      </c>
      <c r="BM46" s="72">
        <f t="shared" si="56"/>
        <v>2000000</v>
      </c>
      <c r="BO46" s="72">
        <f t="shared" si="57"/>
        <v>2000000</v>
      </c>
      <c r="BR46" s="72">
        <f t="shared" si="58"/>
        <v>0</v>
      </c>
      <c r="BS46" s="72">
        <f t="shared" si="59"/>
        <v>1</v>
      </c>
      <c r="BT46" s="72">
        <f t="shared" si="60"/>
        <v>0</v>
      </c>
      <c r="BU46" s="72">
        <f t="shared" si="61"/>
        <v>1</v>
      </c>
      <c r="BV46" s="72">
        <f t="shared" si="62"/>
        <v>0</v>
      </c>
      <c r="BW46" s="72">
        <f t="shared" si="63"/>
        <v>1</v>
      </c>
    </row>
    <row r="47" spans="13:75" x14ac:dyDescent="0.2">
      <c r="AG47" s="72" t="str">
        <f>IF(AU47=0," ",AG42/AU47)</f>
        <v xml:space="preserve"> </v>
      </c>
      <c r="AL47" s="72" t="str">
        <f>IF(AU47=0," ",AL42/AU47)</f>
        <v xml:space="preserve"> </v>
      </c>
      <c r="AQ47" s="72" t="str">
        <f>IF(AU47=0," ",AQ42/AU47)</f>
        <v xml:space="preserve"> </v>
      </c>
      <c r="AU47" s="72">
        <f>AQ42+AL42+AG42</f>
        <v>0</v>
      </c>
      <c r="BB47" s="72">
        <f>'Start Right for Stadia'!E22</f>
        <v>0</v>
      </c>
      <c r="BC47" s="72">
        <f t="shared" si="46"/>
        <v>0</v>
      </c>
      <c r="BE47" s="72">
        <f>'Start Right for Stadia'!I22</f>
        <v>0</v>
      </c>
      <c r="BG47" s="72">
        <f t="shared" si="53"/>
        <v>0</v>
      </c>
      <c r="BH47" s="72">
        <f>'Start Right for Stadia'!M22</f>
        <v>0</v>
      </c>
      <c r="BI47" s="72">
        <f t="shared" si="54"/>
        <v>0</v>
      </c>
      <c r="BK47" s="72">
        <f t="shared" si="55"/>
        <v>2000000</v>
      </c>
      <c r="BM47" s="72">
        <f t="shared" si="56"/>
        <v>2000000</v>
      </c>
      <c r="BO47" s="72">
        <f t="shared" si="57"/>
        <v>2000000</v>
      </c>
      <c r="BR47" s="72">
        <f t="shared" si="58"/>
        <v>0</v>
      </c>
      <c r="BS47" s="72">
        <f t="shared" si="59"/>
        <v>1</v>
      </c>
      <c r="BT47" s="72">
        <f t="shared" si="60"/>
        <v>0</v>
      </c>
      <c r="BU47" s="72">
        <f t="shared" si="61"/>
        <v>1</v>
      </c>
      <c r="BV47" s="72">
        <f t="shared" si="62"/>
        <v>0</v>
      </c>
      <c r="BW47" s="72">
        <f t="shared" si="63"/>
        <v>1</v>
      </c>
    </row>
    <row r="48" spans="13:75" x14ac:dyDescent="0.2">
      <c r="AG48" s="72">
        <f>IF(AU47=0,0,IF(BB1=0," ",AG47*BB1))</f>
        <v>0</v>
      </c>
      <c r="AL48" s="72">
        <f>IF(AU47=0,0,IF(BB1=0," ",AL47*BB1))</f>
        <v>0</v>
      </c>
      <c r="AQ48" s="72">
        <f>IF(AU47=0,0,IF(BB1=0," ",BB1*AQ47))</f>
        <v>0</v>
      </c>
      <c r="BB48" s="72">
        <f>'Start Right for Stadia'!E23</f>
        <v>0</v>
      </c>
      <c r="BC48" s="72">
        <f t="shared" si="46"/>
        <v>0</v>
      </c>
      <c r="BE48" s="72">
        <f>'Start Right for Stadia'!I23</f>
        <v>0</v>
      </c>
      <c r="BG48" s="72">
        <f t="shared" si="53"/>
        <v>0</v>
      </c>
      <c r="BH48" s="72">
        <f>'Start Right for Stadia'!M23</f>
        <v>0</v>
      </c>
      <c r="BI48" s="72">
        <f t="shared" si="54"/>
        <v>0</v>
      </c>
      <c r="BK48" s="72">
        <f t="shared" si="55"/>
        <v>2000000</v>
      </c>
      <c r="BM48" s="72">
        <f t="shared" si="56"/>
        <v>2000000</v>
      </c>
      <c r="BO48" s="72">
        <f t="shared" si="57"/>
        <v>2000000</v>
      </c>
      <c r="BR48" s="72">
        <f t="shared" si="58"/>
        <v>0</v>
      </c>
      <c r="BS48" s="72">
        <f t="shared" si="59"/>
        <v>1</v>
      </c>
      <c r="BT48" s="72">
        <f t="shared" si="60"/>
        <v>0</v>
      </c>
      <c r="BU48" s="72">
        <f t="shared" si="61"/>
        <v>1</v>
      </c>
      <c r="BV48" s="72">
        <f t="shared" si="62"/>
        <v>0</v>
      </c>
      <c r="BW48" s="72">
        <f t="shared" si="63"/>
        <v>1</v>
      </c>
    </row>
    <row r="49" spans="52:75" x14ac:dyDescent="0.2">
      <c r="BB49" s="72">
        <f>'Start Right for Stadia'!E24</f>
        <v>0</v>
      </c>
      <c r="BC49" s="72">
        <f t="shared" si="46"/>
        <v>0</v>
      </c>
      <c r="BE49" s="72">
        <f>'Start Right for Stadia'!I24</f>
        <v>0</v>
      </c>
      <c r="BG49" s="72">
        <f t="shared" si="53"/>
        <v>0</v>
      </c>
      <c r="BH49" s="72">
        <f>'Start Right for Stadia'!M24</f>
        <v>0</v>
      </c>
      <c r="BI49" s="72">
        <f t="shared" si="54"/>
        <v>0</v>
      </c>
      <c r="BK49" s="72">
        <f t="shared" si="55"/>
        <v>2000000</v>
      </c>
      <c r="BM49" s="72">
        <f t="shared" si="56"/>
        <v>2000000</v>
      </c>
      <c r="BO49" s="72">
        <f t="shared" si="57"/>
        <v>2000000</v>
      </c>
      <c r="BR49" s="72">
        <f t="shared" si="58"/>
        <v>0</v>
      </c>
      <c r="BS49" s="72">
        <f t="shared" si="59"/>
        <v>1</v>
      </c>
      <c r="BT49" s="72">
        <f t="shared" si="60"/>
        <v>0</v>
      </c>
      <c r="BU49" s="72">
        <f t="shared" si="61"/>
        <v>1</v>
      </c>
      <c r="BV49" s="72">
        <f t="shared" si="62"/>
        <v>0</v>
      </c>
      <c r="BW49" s="72">
        <f t="shared" si="63"/>
        <v>1</v>
      </c>
    </row>
    <row r="50" spans="52:75" x14ac:dyDescent="0.2">
      <c r="BB50" s="72">
        <f>'Start Right for Stadia'!E25</f>
        <v>0</v>
      </c>
      <c r="BC50" s="72">
        <f t="shared" si="46"/>
        <v>0</v>
      </c>
      <c r="BE50" s="72">
        <f>'Start Right for Stadia'!I25</f>
        <v>0</v>
      </c>
      <c r="BG50" s="72">
        <f t="shared" si="53"/>
        <v>0</v>
      </c>
      <c r="BH50" s="72">
        <f>'Start Right for Stadia'!M25</f>
        <v>0</v>
      </c>
      <c r="BI50" s="72">
        <f t="shared" si="54"/>
        <v>0</v>
      </c>
      <c r="BK50" s="72">
        <f t="shared" si="55"/>
        <v>2000000</v>
      </c>
      <c r="BM50" s="72">
        <f t="shared" si="56"/>
        <v>2000000</v>
      </c>
      <c r="BO50" s="72">
        <f t="shared" si="57"/>
        <v>2000000</v>
      </c>
      <c r="BR50" s="72">
        <f t="shared" si="58"/>
        <v>0</v>
      </c>
      <c r="BS50" s="72">
        <f t="shared" si="59"/>
        <v>1</v>
      </c>
      <c r="BT50" s="72">
        <f t="shared" si="60"/>
        <v>0</v>
      </c>
      <c r="BU50" s="72">
        <f t="shared" si="61"/>
        <v>1</v>
      </c>
      <c r="BV50" s="72">
        <f t="shared" si="62"/>
        <v>0</v>
      </c>
      <c r="BW50" s="72">
        <f t="shared" si="63"/>
        <v>1</v>
      </c>
    </row>
    <row r="53" spans="52:75" x14ac:dyDescent="0.2">
      <c r="BK53" s="72">
        <f>MIN(BK54:BK61)</f>
        <v>0</v>
      </c>
      <c r="BM53" s="72">
        <f>MIN(BM54:BM61)</f>
        <v>0</v>
      </c>
      <c r="BO53" s="72">
        <f>MIN(BO54:BO61)</f>
        <v>0</v>
      </c>
    </row>
    <row r="54" spans="52:75" x14ac:dyDescent="0.2">
      <c r="AZ54" s="72" t="s">
        <v>29</v>
      </c>
      <c r="BA54" s="72">
        <f>MIN(BC54:BC61)</f>
        <v>1</v>
      </c>
      <c r="BB54" s="72">
        <f>BB33</f>
        <v>0</v>
      </c>
      <c r="BC54" s="72">
        <f>IF(BC33=0,1,0)</f>
        <v>1</v>
      </c>
      <c r="BE54" s="72">
        <f t="shared" ref="BE54:BE71" si="64">BE33</f>
        <v>0</v>
      </c>
      <c r="BG54" s="72">
        <f>IF(BG33=0,1,0)</f>
        <v>1</v>
      </c>
      <c r="BH54" s="72">
        <f t="shared" ref="BH54:BH71" si="65">BH33</f>
        <v>0</v>
      </c>
      <c r="BI54" s="72">
        <f t="shared" ref="BI54:BI71" si="66">IF(BI33=0,1,0)</f>
        <v>1</v>
      </c>
      <c r="BK54" s="72" t="str">
        <f>IF(BC54*BB54=0," ",BC54*BB54)</f>
        <v xml:space="preserve"> </v>
      </c>
      <c r="BM54" s="72" t="str">
        <f>IF(BE54*BG54=0," ",BE54*BG54)</f>
        <v xml:space="preserve"> </v>
      </c>
      <c r="BO54" s="72" t="str">
        <f>IF(BH54*BI54=0," ",BH54*BI54)</f>
        <v xml:space="preserve"> </v>
      </c>
    </row>
    <row r="55" spans="52:75" x14ac:dyDescent="0.2">
      <c r="BB55" s="72">
        <f t="shared" ref="BB55:BB71" si="67">BB34</f>
        <v>0</v>
      </c>
      <c r="BC55" s="72">
        <f t="shared" ref="BC55:BC71" si="68">IF(BC34=0,1,0)</f>
        <v>1</v>
      </c>
      <c r="BE55" s="72">
        <f t="shared" si="64"/>
        <v>0</v>
      </c>
      <c r="BG55" s="72">
        <f t="shared" ref="BG55:BG71" si="69">IF(BG34=0,1,0)</f>
        <v>1</v>
      </c>
      <c r="BH55" s="72">
        <f t="shared" si="65"/>
        <v>0</v>
      </c>
      <c r="BI55" s="72">
        <f t="shared" si="66"/>
        <v>1</v>
      </c>
      <c r="BK55" s="72" t="str">
        <f t="shared" ref="BK55:BK61" si="70">IF(BC55*BB55=0," ",BC55*BB55)</f>
        <v xml:space="preserve"> </v>
      </c>
      <c r="BM55" s="72" t="str">
        <f t="shared" ref="BM55:BM61" si="71">IF(BE55*BG55=0," ",BE55*BG55)</f>
        <v xml:space="preserve"> </v>
      </c>
      <c r="BO55" s="72" t="str">
        <f t="shared" ref="BO55:BO61" si="72">IF(BH55*BI55=0," ",BH55*BI55)</f>
        <v xml:space="preserve"> </v>
      </c>
    </row>
    <row r="56" spans="52:75" x14ac:dyDescent="0.2">
      <c r="BB56" s="72">
        <f t="shared" si="67"/>
        <v>0</v>
      </c>
      <c r="BC56" s="72">
        <f t="shared" si="68"/>
        <v>1</v>
      </c>
      <c r="BE56" s="72">
        <f t="shared" si="64"/>
        <v>0</v>
      </c>
      <c r="BG56" s="72">
        <f t="shared" si="69"/>
        <v>1</v>
      </c>
      <c r="BH56" s="72">
        <f t="shared" si="65"/>
        <v>0</v>
      </c>
      <c r="BI56" s="72">
        <f t="shared" si="66"/>
        <v>1</v>
      </c>
      <c r="BK56" s="72" t="str">
        <f t="shared" si="70"/>
        <v xml:space="preserve"> </v>
      </c>
      <c r="BM56" s="72" t="str">
        <f t="shared" si="71"/>
        <v xml:space="preserve"> </v>
      </c>
      <c r="BO56" s="72" t="str">
        <f t="shared" si="72"/>
        <v xml:space="preserve"> </v>
      </c>
    </row>
    <row r="57" spans="52:75" x14ac:dyDescent="0.2">
      <c r="BB57" s="72">
        <f t="shared" si="67"/>
        <v>0</v>
      </c>
      <c r="BC57" s="72">
        <f t="shared" si="68"/>
        <v>1</v>
      </c>
      <c r="BE57" s="72">
        <f t="shared" si="64"/>
        <v>0</v>
      </c>
      <c r="BG57" s="72">
        <f t="shared" si="69"/>
        <v>1</v>
      </c>
      <c r="BH57" s="72">
        <f t="shared" si="65"/>
        <v>0</v>
      </c>
      <c r="BI57" s="72">
        <f t="shared" si="66"/>
        <v>1</v>
      </c>
      <c r="BK57" s="72" t="str">
        <f t="shared" si="70"/>
        <v xml:space="preserve"> </v>
      </c>
      <c r="BM57" s="72" t="str">
        <f t="shared" si="71"/>
        <v xml:space="preserve"> </v>
      </c>
      <c r="BO57" s="72" t="str">
        <f t="shared" si="72"/>
        <v xml:space="preserve"> </v>
      </c>
    </row>
    <row r="58" spans="52:75" x14ac:dyDescent="0.2">
      <c r="BB58" s="72">
        <f t="shared" si="67"/>
        <v>0</v>
      </c>
      <c r="BC58" s="72">
        <f t="shared" si="68"/>
        <v>1</v>
      </c>
      <c r="BE58" s="72">
        <f t="shared" si="64"/>
        <v>0</v>
      </c>
      <c r="BG58" s="72">
        <f t="shared" si="69"/>
        <v>1</v>
      </c>
      <c r="BH58" s="72">
        <f t="shared" si="65"/>
        <v>0</v>
      </c>
      <c r="BI58" s="72">
        <f t="shared" si="66"/>
        <v>1</v>
      </c>
      <c r="BK58" s="72" t="str">
        <f t="shared" si="70"/>
        <v xml:space="preserve"> </v>
      </c>
      <c r="BM58" s="72" t="str">
        <f t="shared" si="71"/>
        <v xml:space="preserve"> </v>
      </c>
      <c r="BO58" s="72" t="str">
        <f t="shared" si="72"/>
        <v xml:space="preserve"> </v>
      </c>
    </row>
    <row r="59" spans="52:75" x14ac:dyDescent="0.2">
      <c r="BB59" s="72">
        <f t="shared" si="67"/>
        <v>0</v>
      </c>
      <c r="BC59" s="72">
        <f t="shared" si="68"/>
        <v>1</v>
      </c>
      <c r="BE59" s="72">
        <f t="shared" si="64"/>
        <v>0</v>
      </c>
      <c r="BG59" s="72">
        <f t="shared" si="69"/>
        <v>1</v>
      </c>
      <c r="BH59" s="72">
        <f t="shared" si="65"/>
        <v>0</v>
      </c>
      <c r="BI59" s="72">
        <f t="shared" si="66"/>
        <v>1</v>
      </c>
      <c r="BK59" s="72" t="str">
        <f t="shared" si="70"/>
        <v xml:space="preserve"> </v>
      </c>
      <c r="BM59" s="72" t="str">
        <f t="shared" si="71"/>
        <v xml:space="preserve"> </v>
      </c>
      <c r="BO59" s="72" t="str">
        <f t="shared" si="72"/>
        <v xml:space="preserve"> </v>
      </c>
    </row>
    <row r="60" spans="52:75" x14ac:dyDescent="0.2">
      <c r="BB60" s="72">
        <f t="shared" si="67"/>
        <v>0</v>
      </c>
      <c r="BC60" s="72">
        <f t="shared" si="68"/>
        <v>1</v>
      </c>
      <c r="BE60" s="72">
        <f t="shared" si="64"/>
        <v>0</v>
      </c>
      <c r="BG60" s="72">
        <f t="shared" si="69"/>
        <v>1</v>
      </c>
      <c r="BH60" s="72">
        <f t="shared" si="65"/>
        <v>0</v>
      </c>
      <c r="BI60" s="72">
        <f t="shared" si="66"/>
        <v>1</v>
      </c>
      <c r="BK60" s="72" t="str">
        <f t="shared" si="70"/>
        <v xml:space="preserve"> </v>
      </c>
      <c r="BM60" s="72" t="str">
        <f t="shared" si="71"/>
        <v xml:space="preserve"> </v>
      </c>
      <c r="BO60" s="72" t="str">
        <f t="shared" si="72"/>
        <v xml:space="preserve"> </v>
      </c>
    </row>
    <row r="61" spans="52:75" x14ac:dyDescent="0.2">
      <c r="BB61" s="72">
        <f t="shared" si="67"/>
        <v>0</v>
      </c>
      <c r="BC61" s="72">
        <f t="shared" si="68"/>
        <v>1</v>
      </c>
      <c r="BE61" s="72">
        <f t="shared" si="64"/>
        <v>0</v>
      </c>
      <c r="BG61" s="72">
        <f t="shared" si="69"/>
        <v>1</v>
      </c>
      <c r="BH61" s="72">
        <f t="shared" si="65"/>
        <v>0</v>
      </c>
      <c r="BI61" s="72">
        <f t="shared" si="66"/>
        <v>1</v>
      </c>
      <c r="BK61" s="72" t="str">
        <f t="shared" si="70"/>
        <v xml:space="preserve"> </v>
      </c>
      <c r="BM61" s="72" t="str">
        <f t="shared" si="71"/>
        <v xml:space="preserve"> </v>
      </c>
      <c r="BO61" s="72" t="str">
        <f t="shared" si="72"/>
        <v xml:space="preserve"> </v>
      </c>
    </row>
    <row r="63" spans="52:75" x14ac:dyDescent="0.2">
      <c r="BK63" s="72">
        <f>MIN(BK64:BK71)</f>
        <v>100000</v>
      </c>
      <c r="BM63" s="72">
        <f>MIN(BM64:BM71)</f>
        <v>100000</v>
      </c>
      <c r="BO63" s="72">
        <f>MIN(BO64:BO71)</f>
        <v>100000</v>
      </c>
    </row>
    <row r="64" spans="52:75" x14ac:dyDescent="0.2">
      <c r="BB64" s="72">
        <f t="shared" si="67"/>
        <v>0</v>
      </c>
      <c r="BC64" s="72">
        <f t="shared" si="68"/>
        <v>1</v>
      </c>
      <c r="BE64" s="72">
        <f t="shared" si="64"/>
        <v>0</v>
      </c>
      <c r="BG64" s="72">
        <f t="shared" si="69"/>
        <v>1</v>
      </c>
      <c r="BH64" s="72">
        <f t="shared" si="65"/>
        <v>0</v>
      </c>
      <c r="BI64" s="72">
        <f t="shared" si="66"/>
        <v>1</v>
      </c>
      <c r="BK64" s="72">
        <f t="shared" ref="BK64:BK71" si="73">IF(BC64*BB64=0,100000,BC64*BB64)</f>
        <v>100000</v>
      </c>
      <c r="BM64" s="72">
        <f t="shared" ref="BM64:BM71" si="74">IF(BE64*BG64=0,100000,BE64*BG64)</f>
        <v>100000</v>
      </c>
      <c r="BO64" s="72">
        <f t="shared" ref="BO64:BO71" si="75">IF(BH64*BI64=0,100000,BH64*BI64)</f>
        <v>100000</v>
      </c>
    </row>
    <row r="65" spans="54:67" x14ac:dyDescent="0.2">
      <c r="BB65" s="72">
        <f t="shared" si="67"/>
        <v>0</v>
      </c>
      <c r="BC65" s="72">
        <f t="shared" si="68"/>
        <v>1</v>
      </c>
      <c r="BE65" s="72">
        <f t="shared" si="64"/>
        <v>0</v>
      </c>
      <c r="BG65" s="72">
        <f t="shared" si="69"/>
        <v>1</v>
      </c>
      <c r="BH65" s="72">
        <f t="shared" si="65"/>
        <v>0</v>
      </c>
      <c r="BI65" s="72">
        <f t="shared" si="66"/>
        <v>1</v>
      </c>
      <c r="BK65" s="72">
        <f t="shared" si="73"/>
        <v>100000</v>
      </c>
      <c r="BM65" s="72">
        <f t="shared" si="74"/>
        <v>100000</v>
      </c>
      <c r="BO65" s="72">
        <f t="shared" si="75"/>
        <v>100000</v>
      </c>
    </row>
    <row r="66" spans="54:67" x14ac:dyDescent="0.2">
      <c r="BB66" s="72">
        <f t="shared" si="67"/>
        <v>0</v>
      </c>
      <c r="BC66" s="72">
        <f t="shared" si="68"/>
        <v>1</v>
      </c>
      <c r="BE66" s="72">
        <f t="shared" si="64"/>
        <v>0</v>
      </c>
      <c r="BG66" s="72">
        <f t="shared" si="69"/>
        <v>1</v>
      </c>
      <c r="BH66" s="72">
        <f t="shared" si="65"/>
        <v>0</v>
      </c>
      <c r="BI66" s="72">
        <f t="shared" si="66"/>
        <v>1</v>
      </c>
      <c r="BK66" s="72">
        <f t="shared" si="73"/>
        <v>100000</v>
      </c>
      <c r="BM66" s="72">
        <f t="shared" si="74"/>
        <v>100000</v>
      </c>
      <c r="BO66" s="72">
        <f t="shared" si="75"/>
        <v>100000</v>
      </c>
    </row>
    <row r="67" spans="54:67" x14ac:dyDescent="0.2">
      <c r="BB67" s="72">
        <f t="shared" si="67"/>
        <v>0</v>
      </c>
      <c r="BC67" s="72">
        <f t="shared" si="68"/>
        <v>1</v>
      </c>
      <c r="BE67" s="72">
        <f t="shared" si="64"/>
        <v>0</v>
      </c>
      <c r="BG67" s="72">
        <f t="shared" si="69"/>
        <v>1</v>
      </c>
      <c r="BH67" s="72">
        <f t="shared" si="65"/>
        <v>0</v>
      </c>
      <c r="BI67" s="72">
        <f t="shared" si="66"/>
        <v>1</v>
      </c>
      <c r="BK67" s="72">
        <f t="shared" si="73"/>
        <v>100000</v>
      </c>
      <c r="BM67" s="72">
        <f t="shared" si="74"/>
        <v>100000</v>
      </c>
      <c r="BO67" s="72">
        <f t="shared" si="75"/>
        <v>100000</v>
      </c>
    </row>
    <row r="68" spans="54:67" x14ac:dyDescent="0.2">
      <c r="BB68" s="72">
        <f t="shared" si="67"/>
        <v>0</v>
      </c>
      <c r="BC68" s="72">
        <f t="shared" si="68"/>
        <v>1</v>
      </c>
      <c r="BE68" s="72">
        <f t="shared" si="64"/>
        <v>0</v>
      </c>
      <c r="BG68" s="72">
        <f t="shared" si="69"/>
        <v>1</v>
      </c>
      <c r="BH68" s="72">
        <f t="shared" si="65"/>
        <v>0</v>
      </c>
      <c r="BI68" s="72">
        <f t="shared" si="66"/>
        <v>1</v>
      </c>
      <c r="BK68" s="72">
        <f t="shared" si="73"/>
        <v>100000</v>
      </c>
      <c r="BM68" s="72">
        <f t="shared" si="74"/>
        <v>100000</v>
      </c>
      <c r="BO68" s="72">
        <f t="shared" si="75"/>
        <v>100000</v>
      </c>
    </row>
    <row r="69" spans="54:67" x14ac:dyDescent="0.2">
      <c r="BB69" s="72">
        <f t="shared" si="67"/>
        <v>0</v>
      </c>
      <c r="BC69" s="72">
        <f t="shared" si="68"/>
        <v>1</v>
      </c>
      <c r="BE69" s="72">
        <f t="shared" si="64"/>
        <v>0</v>
      </c>
      <c r="BG69" s="72">
        <f t="shared" si="69"/>
        <v>1</v>
      </c>
      <c r="BH69" s="72">
        <f t="shared" si="65"/>
        <v>0</v>
      </c>
      <c r="BI69" s="72">
        <f t="shared" si="66"/>
        <v>1</v>
      </c>
      <c r="BK69" s="72">
        <f t="shared" si="73"/>
        <v>100000</v>
      </c>
      <c r="BM69" s="72">
        <f t="shared" si="74"/>
        <v>100000</v>
      </c>
      <c r="BO69" s="72">
        <f t="shared" si="75"/>
        <v>100000</v>
      </c>
    </row>
    <row r="70" spans="54:67" x14ac:dyDescent="0.2">
      <c r="BB70" s="72">
        <f t="shared" si="67"/>
        <v>0</v>
      </c>
      <c r="BC70" s="72">
        <f t="shared" si="68"/>
        <v>1</v>
      </c>
      <c r="BE70" s="72">
        <f t="shared" si="64"/>
        <v>0</v>
      </c>
      <c r="BG70" s="72">
        <f t="shared" si="69"/>
        <v>1</v>
      </c>
      <c r="BH70" s="72">
        <f t="shared" si="65"/>
        <v>0</v>
      </c>
      <c r="BI70" s="72">
        <f t="shared" si="66"/>
        <v>1</v>
      </c>
      <c r="BK70" s="72">
        <f t="shared" si="73"/>
        <v>100000</v>
      </c>
      <c r="BM70" s="72">
        <f t="shared" si="74"/>
        <v>100000</v>
      </c>
      <c r="BO70" s="72">
        <f t="shared" si="75"/>
        <v>100000</v>
      </c>
    </row>
    <row r="71" spans="54:67" x14ac:dyDescent="0.2">
      <c r="BB71" s="72">
        <f t="shared" si="67"/>
        <v>0</v>
      </c>
      <c r="BC71" s="72">
        <f t="shared" si="68"/>
        <v>1</v>
      </c>
      <c r="BE71" s="72">
        <f t="shared" si="64"/>
        <v>0</v>
      </c>
      <c r="BG71" s="72">
        <f t="shared" si="69"/>
        <v>1</v>
      </c>
      <c r="BH71" s="72">
        <f t="shared" si="65"/>
        <v>0</v>
      </c>
      <c r="BI71" s="72">
        <f t="shared" si="66"/>
        <v>1</v>
      </c>
      <c r="BK71" s="72">
        <f t="shared" si="73"/>
        <v>100000</v>
      </c>
      <c r="BM71" s="72">
        <f t="shared" si="74"/>
        <v>100000</v>
      </c>
      <c r="BO71" s="72">
        <f t="shared" si="75"/>
        <v>100000</v>
      </c>
    </row>
  </sheetData>
  <sheetProtection algorithmName="SHA-512" hashValue="V0KZ4qz0KMW5WQhcrTOmP//VLZPy0ykxfkpf6PogW1sbcT5Nmt9gD4UlxJNMZoRSYuC9+Wx9sNwbxJCGdNx9cQ==" saltValue="KLLrxmT4PpxYy2CAVT60dg==" spinCount="100000" sheet="1" objects="1" scenarios="1" selectLockedCells="1" selectUnlockedCell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Start Right for Stadia</vt:lpstr>
      <vt:lpstr>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Office-Benutzer</dc:creator>
  <cp:lastModifiedBy>Microsoft Office-Benutzer</cp:lastModifiedBy>
  <dcterms:created xsi:type="dcterms:W3CDTF">2020-07-04T09:28:27Z</dcterms:created>
  <dcterms:modified xsi:type="dcterms:W3CDTF">2020-08-05T07:57:12Z</dcterms:modified>
</cp:coreProperties>
</file>