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<sst xmlns="http://schemas.openxmlformats.org/spreadsheetml/2006/main" count="736" uniqueCount="243">
  <si>
    <t>Gruppe A</t>
  </si>
  <si>
    <t>Gruppe B</t>
  </si>
  <si>
    <t>1.</t>
  </si>
  <si>
    <t>2.</t>
  </si>
  <si>
    <t>3.</t>
  </si>
  <si>
    <t>4.</t>
  </si>
  <si>
    <t>Nr</t>
  </si>
  <si>
    <t>Ergebnis</t>
  </si>
  <si>
    <t>:</t>
  </si>
  <si>
    <t>-</t>
  </si>
  <si>
    <t>Spielplan Vorrunde</t>
  </si>
  <si>
    <t>Diff</t>
  </si>
  <si>
    <t>Pkt1</t>
  </si>
  <si>
    <t>Pkt2</t>
  </si>
  <si>
    <t>Sp</t>
  </si>
  <si>
    <t>Sp.</t>
  </si>
  <si>
    <t>Pkt.</t>
  </si>
  <si>
    <t>Tore</t>
  </si>
  <si>
    <t>Diff.</t>
  </si>
  <si>
    <t>Grp.</t>
  </si>
  <si>
    <t>Pkt</t>
  </si>
  <si>
    <t>Tor+</t>
  </si>
  <si>
    <t>Tor-</t>
  </si>
  <si>
    <t>Gruppe C</t>
  </si>
  <si>
    <t>Gruppe D</t>
  </si>
  <si>
    <t>Nr.</t>
  </si>
  <si>
    <t>1. Viertelfinale</t>
  </si>
  <si>
    <t>2. Viertelfinale</t>
  </si>
  <si>
    <t>Elfmeterschießen</t>
  </si>
  <si>
    <t>Verlängerung</t>
  </si>
  <si>
    <t>3. Viertelfinale</t>
  </si>
  <si>
    <t>4. Viertelfinale</t>
  </si>
  <si>
    <t>Finale</t>
  </si>
  <si>
    <t>Sieger Gruppe A</t>
  </si>
  <si>
    <t>Zweiter Gruppe B</t>
  </si>
  <si>
    <t>Sieger Gruppe B</t>
  </si>
  <si>
    <t>Zweiter Gruppe D</t>
  </si>
  <si>
    <t>Sieger Gruppe D</t>
  </si>
  <si>
    <t>2. Halbfinale</t>
  </si>
  <si>
    <t>Sieger 1. Viertelfinale</t>
  </si>
  <si>
    <t>Sieger 3. Viertelfinale</t>
  </si>
  <si>
    <t>Sieger 2. Viertelfinale</t>
  </si>
  <si>
    <t>Sieger 4. Viertelfinale</t>
  </si>
  <si>
    <t>Sieger 1. Halbfinale</t>
  </si>
  <si>
    <t>Sieger 2. Halbfinale</t>
  </si>
  <si>
    <t>A3 - A4</t>
  </si>
  <si>
    <t>A1 - A2</t>
  </si>
  <si>
    <t>A1 - A4</t>
  </si>
  <si>
    <t>A2 - A4</t>
  </si>
  <si>
    <t>A1</t>
  </si>
  <si>
    <t>A3</t>
  </si>
  <si>
    <t>A2</t>
  </si>
  <si>
    <t>A4</t>
  </si>
  <si>
    <t>A1 - A3</t>
  </si>
  <si>
    <t>A2 - A3</t>
  </si>
  <si>
    <t>DV</t>
  </si>
  <si>
    <t>Gruppe E</t>
  </si>
  <si>
    <t>Gruppe F</t>
  </si>
  <si>
    <t>Datum</t>
  </si>
  <si>
    <t>Uhrzeit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</si>
  <si>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</si>
  <si>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</si>
  <si>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</si>
  <si>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</si>
  <si>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</si>
  <si>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</si>
  <si>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</si>
  <si>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</si>
  <si>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</si>
  <si>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</si>
  <si>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</si>
  <si>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</si>
  <si>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</si>
  <si>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</si>
  <si>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</si>
  <si>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</si>
  <si>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</si>
  <si>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</si>
  <si>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</si>
  <si>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</si>
  <si>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B1 - B3</t>
  </si>
  <si>
    <t>B1 - B4</t>
  </si>
  <si>
    <t>B1 - B2</t>
  </si>
  <si>
    <t>B2 - B3</t>
  </si>
  <si>
    <t>B2 - B4</t>
  </si>
  <si>
    <t>B3 - B4</t>
  </si>
  <si>
    <t>C1 - C2</t>
  </si>
  <si>
    <t>C1 - C3</t>
  </si>
  <si>
    <t>C2 - C3</t>
  </si>
  <si>
    <t>C1 - C4</t>
  </si>
  <si>
    <t>C2 - C4</t>
  </si>
  <si>
    <t>C3 - C4</t>
  </si>
  <si>
    <t>D1 - D2</t>
  </si>
  <si>
    <t>D1 - D3</t>
  </si>
  <si>
    <t>D1 - D4</t>
  </si>
  <si>
    <t>D2 - D3</t>
  </si>
  <si>
    <t>D2 - D4</t>
  </si>
  <si>
    <t>D3 - D4</t>
  </si>
  <si>
    <t>E1 - E2</t>
  </si>
  <si>
    <t>E1 - E3</t>
  </si>
  <si>
    <t>E1 - E4</t>
  </si>
  <si>
    <t>E2 - E3</t>
  </si>
  <si>
    <t>E2 - E4</t>
  </si>
  <si>
    <t>E3 - E4</t>
  </si>
  <si>
    <t>F1 - F2</t>
  </si>
  <si>
    <t>F1 - F3</t>
  </si>
  <si>
    <t>F1 - F4</t>
  </si>
  <si>
    <t>F2 - F3</t>
  </si>
  <si>
    <t>F2 - F4</t>
  </si>
  <si>
    <t>A</t>
  </si>
  <si>
    <t>B</t>
  </si>
  <si>
    <t>C</t>
  </si>
  <si>
    <t>D</t>
  </si>
  <si>
    <t>E</t>
  </si>
  <si>
    <t>F</t>
  </si>
  <si>
    <t>Sieger Gruppe E</t>
  </si>
  <si>
    <t>Zweiter Gruppe F</t>
  </si>
  <si>
    <t>Sieger Gruppe F</t>
  </si>
  <si>
    <t>Zweiter Gruppe E</t>
  </si>
  <si>
    <t>1. Achtelfinale</t>
  </si>
  <si>
    <t>2. Achtelfinale</t>
  </si>
  <si>
    <t>3. Achtelfinale</t>
  </si>
  <si>
    <t>4. Achtelfinale</t>
  </si>
  <si>
    <t>5. Achtelfinale</t>
  </si>
  <si>
    <t>6. Achtelfinale</t>
  </si>
  <si>
    <t>7. Achtelfinale</t>
  </si>
  <si>
    <t>8. Achtelfinale</t>
  </si>
  <si>
    <t>Sieger 1. Achtelfinale</t>
  </si>
  <si>
    <t>Sieger 2. Achtelfinale</t>
  </si>
  <si>
    <t>Sieger 5. Achtelfinale</t>
  </si>
  <si>
    <t>Sieger 6. Achtelfinale</t>
  </si>
  <si>
    <t>Sieger 3. Achtelfinale</t>
  </si>
  <si>
    <t>Sieger 4. Achtelfinale</t>
  </si>
  <si>
    <t>Sieger 7. Achtelfinale</t>
  </si>
  <si>
    <t>Sieger 8. Achtelfinale</t>
  </si>
  <si>
    <t>1 Halbfinale</t>
  </si>
  <si>
    <t>UEFA Fußball-Europameisterschaft</t>
  </si>
  <si>
    <t>Frankreich</t>
  </si>
  <si>
    <t>Punktgleich (=0)</t>
  </si>
  <si>
    <t>G</t>
  </si>
  <si>
    <t>GR</t>
  </si>
  <si>
    <t>R</t>
  </si>
  <si>
    <t>GH</t>
  </si>
  <si>
    <t>GRH</t>
  </si>
  <si>
    <t>RH</t>
  </si>
  <si>
    <t>GA</t>
  </si>
  <si>
    <t>GRA</t>
  </si>
  <si>
    <t>RA</t>
  </si>
  <si>
    <t>SH</t>
  </si>
  <si>
    <t>SA</t>
  </si>
  <si>
    <t>Fairplay-Berechnung</t>
  </si>
  <si>
    <t>direkter Vergleich-Berechnung</t>
  </si>
  <si>
    <t>DVI</t>
  </si>
  <si>
    <t>FPI</t>
  </si>
  <si>
    <t>UK</t>
  </si>
  <si>
    <t>Gruppen-Dritte</t>
  </si>
  <si>
    <t>5.</t>
  </si>
  <si>
    <t>6.</t>
  </si>
  <si>
    <t>A1-A2</t>
  </si>
  <si>
    <t>A3-A4</t>
  </si>
  <si>
    <t>B1-B2</t>
  </si>
  <si>
    <t>B3-B4</t>
  </si>
  <si>
    <t>C1-C2</t>
  </si>
  <si>
    <t>C3-C4</t>
  </si>
  <si>
    <t>D1-D2</t>
  </si>
  <si>
    <t>D3-D4</t>
  </si>
  <si>
    <t>E1-E2</t>
  </si>
  <si>
    <t>E3-E4</t>
  </si>
  <si>
    <t>F1-F2</t>
  </si>
  <si>
    <t>F3-F4</t>
  </si>
  <si>
    <t>A1-A3</t>
  </si>
  <si>
    <t>B1-B3</t>
  </si>
  <si>
    <t>C1-C3</t>
  </si>
  <si>
    <t>D1-D3</t>
  </si>
  <si>
    <t>E1-E3</t>
  </si>
  <si>
    <t>F1-F3</t>
  </si>
  <si>
    <t>A4-A1</t>
  </si>
  <si>
    <t>A2-A3</t>
  </si>
  <si>
    <t>B4-B1</t>
  </si>
  <si>
    <t>B2-B3</t>
  </si>
  <si>
    <t>C4-C1</t>
  </si>
  <si>
    <t>C2-C3</t>
  </si>
  <si>
    <t>D4-D1</t>
  </si>
  <si>
    <t>D2-D3</t>
  </si>
  <si>
    <t>E4-E1</t>
  </si>
  <si>
    <t>E2-E3</t>
  </si>
  <si>
    <t>F4-F1</t>
  </si>
  <si>
    <t>F2-F3</t>
  </si>
  <si>
    <t>A2-A4</t>
  </si>
  <si>
    <t>B2-B4</t>
  </si>
  <si>
    <t>D2-D4</t>
  </si>
  <si>
    <t>F2-F4</t>
  </si>
  <si>
    <t>C2-C4</t>
  </si>
  <si>
    <t>E2-E4</t>
  </si>
  <si>
    <t>Rumänien</t>
  </si>
  <si>
    <t>Albanien</t>
  </si>
  <si>
    <t>Schweiz</t>
  </si>
  <si>
    <t>Ukraine</t>
  </si>
  <si>
    <t>Polen</t>
  </si>
  <si>
    <t>Nordirland</t>
  </si>
  <si>
    <t>Deutschland</t>
  </si>
  <si>
    <t>Spanien</t>
  </si>
  <si>
    <t>Tschechien</t>
  </si>
  <si>
    <t>Türkei</t>
  </si>
  <si>
    <t>Kroatien</t>
  </si>
  <si>
    <t>Belgien</t>
  </si>
  <si>
    <t>Italien</t>
  </si>
  <si>
    <t>Irland</t>
  </si>
  <si>
    <t>Schweden</t>
  </si>
  <si>
    <t>Portugal</t>
  </si>
  <si>
    <t>Island</t>
  </si>
  <si>
    <t>Österreich</t>
  </si>
  <si>
    <t>Ungarn</t>
  </si>
  <si>
    <t>Zweiter Gruppe A</t>
  </si>
  <si>
    <t>Zweiter Gruppe C</t>
  </si>
  <si>
    <t>Sieger Gruppe C</t>
  </si>
  <si>
    <t>Heim</t>
  </si>
  <si>
    <t>Gast</t>
  </si>
  <si>
    <t>Anzahl der gezeigten Karten (gelb, gelb-rot, rot):</t>
  </si>
  <si>
    <t>Dritter B/E/F</t>
  </si>
  <si>
    <t>Dritter A/C/D</t>
  </si>
  <si>
    <t>Dritter A/B/F</t>
  </si>
  <si>
    <t>Dritter C/D/E</t>
  </si>
  <si>
    <t>Grp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</si>
  <si>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</si>
  <si>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</si>
  <si>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</si>
  <si>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</si>
  <si>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</si>
  <si>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</si>
  <si>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</si>
  <si>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</si>
  <si>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</si>
  <si>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</si>
  <si>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</si>
  <si>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</si>
  <si>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</si>
  <si>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</si>
  <si>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</si>
  <si>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England</t>
  </si>
  <si>
    <t>Russland</t>
  </si>
  <si>
    <t>Wales</t>
  </si>
  <si>
    <t>Slowakei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</si>
</sst>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  <numFmt numFmtId="178" formatCode="[$-407]d/\ mmm/;@"/>
    <numFmt numFmtId="179" formatCode="d/m;@"/>
  </numFmts>
  <fonts count="4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right"/>
      <protection hidden="1" locked="0"/>
    </xf>
    <xf numFmtId="0" fontId="9" fillId="0" borderId="15" xfId="0" applyFont="1" applyBorder="1" applyAlignment="1" applyProtection="1">
      <alignment horizontal="right"/>
      <protection hidden="1" locked="0"/>
    </xf>
    <xf numFmtId="1" fontId="0" fillId="0" borderId="21" xfId="0" applyNumberFormat="1" applyFont="1" applyBorder="1" applyAlignment="1" applyProtection="1">
      <alignment horizontal="center"/>
      <protection hidden="1" locked="0"/>
    </xf>
    <xf numFmtId="1" fontId="0" fillId="0" borderId="22" xfId="0" applyNumberFormat="1" applyFont="1" applyBorder="1" applyAlignment="1" applyProtection="1">
      <alignment/>
      <protection hidden="1" locked="0"/>
    </xf>
    <xf numFmtId="1" fontId="0" fillId="0" borderId="23" xfId="0" applyNumberFormat="1" applyFont="1" applyBorder="1" applyAlignment="1" applyProtection="1">
      <alignment horizontal="center"/>
      <protection hidden="1" locked="0"/>
    </xf>
    <xf numFmtId="1" fontId="0" fillId="0" borderId="24" xfId="0" applyNumberFormat="1" applyFont="1" applyBorder="1" applyAlignment="1" applyProtection="1">
      <alignment horizontal="center"/>
      <protection hidden="1" locked="0"/>
    </xf>
    <xf numFmtId="1" fontId="0" fillId="0" borderId="25" xfId="0" applyNumberFormat="1" applyFont="1" applyBorder="1" applyAlignment="1" applyProtection="1">
      <alignment/>
      <protection hidden="1" locked="0"/>
    </xf>
    <xf numFmtId="1" fontId="0" fillId="0" borderId="26" xfId="0" applyNumberFormat="1" applyFont="1" applyBorder="1" applyAlignment="1" applyProtection="1">
      <alignment horizontal="center"/>
      <protection hidden="1" locked="0"/>
    </xf>
    <xf numFmtId="1" fontId="0" fillId="0" borderId="27" xfId="0" applyNumberFormat="1" applyFont="1" applyBorder="1" applyAlignment="1" applyProtection="1">
      <alignment/>
      <protection hidden="1" locked="0"/>
    </xf>
    <xf numFmtId="1" fontId="0" fillId="0" borderId="28" xfId="0" applyNumberFormat="1" applyFont="1" applyBorder="1" applyAlignment="1" applyProtection="1">
      <alignment horizontal="center"/>
      <protection hidden="1" locked="0"/>
    </xf>
    <xf numFmtId="1" fontId="0" fillId="0" borderId="29" xfId="0" applyNumberFormat="1" applyFont="1" applyBorder="1" applyAlignment="1" applyProtection="1">
      <alignment horizontal="center"/>
      <protection hidden="1" locked="0"/>
    </xf>
    <xf numFmtId="1" fontId="0" fillId="0" borderId="30" xfId="0" applyNumberFormat="1" applyFont="1" applyBorder="1" applyAlignment="1" applyProtection="1">
      <alignment horizontal="center"/>
      <protection hidden="1" locked="0"/>
    </xf>
    <xf numFmtId="1" fontId="0" fillId="0" borderId="31" xfId="0" applyNumberFormat="1" applyFont="1" applyBorder="1" applyAlignment="1" applyProtection="1">
      <alignment horizontal="center"/>
      <protection hidden="1" locked="0"/>
    </xf>
    <xf numFmtId="1" fontId="0" fillId="0" borderId="32" xfId="0" applyNumberFormat="1" applyFont="1" applyBorder="1" applyAlignment="1" applyProtection="1">
      <alignment/>
      <protection hidden="1" locked="0"/>
    </xf>
    <xf numFmtId="0" fontId="9" fillId="33" borderId="33" xfId="0" applyFont="1" applyFill="1" applyBorder="1" applyAlignment="1" applyProtection="1">
      <alignment horizontal="center"/>
      <protection hidden="1"/>
    </xf>
    <xf numFmtId="0" fontId="0" fillId="33" borderId="34" xfId="0" applyFill="1" applyBorder="1" applyAlignment="1">
      <alignment horizontal="center"/>
    </xf>
    <xf numFmtId="0" fontId="9" fillId="34" borderId="34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>
      <alignment horizontal="center"/>
    </xf>
    <xf numFmtId="0" fontId="9" fillId="35" borderId="34" xfId="0" applyFont="1" applyFill="1" applyBorder="1" applyAlignment="1" applyProtection="1">
      <alignment horizontal="center"/>
      <protection hidden="1"/>
    </xf>
    <xf numFmtId="0" fontId="0" fillId="35" borderId="35" xfId="0" applyFill="1" applyBorder="1" applyAlignment="1">
      <alignment/>
    </xf>
    <xf numFmtId="1" fontId="0" fillId="0" borderId="36" xfId="0" applyNumberFormat="1" applyFont="1" applyBorder="1" applyAlignment="1" applyProtection="1">
      <alignment horizontal="center"/>
      <protection hidden="1" locked="0"/>
    </xf>
    <xf numFmtId="1" fontId="0" fillId="0" borderId="37" xfId="0" applyNumberFormat="1" applyFont="1" applyBorder="1" applyAlignment="1" applyProtection="1">
      <alignment horizontal="center"/>
      <protection hidden="1" locked="0"/>
    </xf>
    <xf numFmtId="1" fontId="0" fillId="0" borderId="38" xfId="0" applyNumberFormat="1" applyFont="1" applyBorder="1" applyAlignment="1" applyProtection="1">
      <alignment horizontal="center"/>
      <protection hidden="1" locked="0"/>
    </xf>
    <xf numFmtId="1" fontId="0" fillId="0" borderId="39" xfId="0" applyNumberFormat="1" applyFont="1" applyBorder="1" applyAlignment="1" applyProtection="1">
      <alignment horizontal="center"/>
      <protection hidden="1" locked="0"/>
    </xf>
    <xf numFmtId="0" fontId="9" fillId="36" borderId="18" xfId="0" applyFont="1" applyFill="1" applyBorder="1" applyAlignment="1" applyProtection="1">
      <alignment horizontal="center"/>
      <protection hidden="1"/>
    </xf>
    <xf numFmtId="0" fontId="9" fillId="36" borderId="20" xfId="0" applyFont="1" applyFill="1" applyBorder="1" applyAlignment="1" applyProtection="1">
      <alignment horizontal="center"/>
      <protection hidden="1"/>
    </xf>
    <xf numFmtId="0" fontId="9" fillId="36" borderId="19" xfId="0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179" fontId="7" fillId="0" borderId="40" xfId="0" applyNumberFormat="1" applyFont="1" applyBorder="1" applyAlignment="1" applyProtection="1">
      <alignment horizontal="center"/>
      <protection hidden="1" locked="0"/>
    </xf>
    <xf numFmtId="179" fontId="7" fillId="0" borderId="42" xfId="0" applyNumberFormat="1" applyFont="1" applyBorder="1" applyAlignment="1" applyProtection="1">
      <alignment horizontal="center"/>
      <protection hidden="1" locked="0"/>
    </xf>
    <xf numFmtId="179" fontId="7" fillId="0" borderId="41" xfId="0" applyNumberFormat="1" applyFont="1" applyBorder="1" applyAlignment="1" applyProtection="1">
      <alignment horizontal="center"/>
      <protection hidden="1" locked="0"/>
    </xf>
    <xf numFmtId="172" fontId="7" fillId="0" borderId="40" xfId="0" applyNumberFormat="1" applyFont="1" applyBorder="1" applyAlignment="1" applyProtection="1">
      <alignment horizontal="center"/>
      <protection hidden="1"/>
    </xf>
    <xf numFmtId="172" fontId="7" fillId="0" borderId="42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9" fillId="33" borderId="18" xfId="0" applyFont="1" applyFill="1" applyBorder="1" applyAlignment="1" applyProtection="1">
      <alignment horizontal="center"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9" fillId="37" borderId="40" xfId="0" applyFont="1" applyFill="1" applyBorder="1" applyAlignment="1" applyProtection="1">
      <alignment horizontal="center"/>
      <protection hidden="1"/>
    </xf>
    <xf numFmtId="0" fontId="9" fillId="37" borderId="42" xfId="0" applyFont="1" applyFill="1" applyBorder="1" applyAlignment="1" applyProtection="1">
      <alignment horizontal="center"/>
      <protection hidden="1"/>
    </xf>
    <xf numFmtId="0" fontId="9" fillId="37" borderId="41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172" fontId="7" fillId="0" borderId="53" xfId="0" applyNumberFormat="1" applyFont="1" applyBorder="1" applyAlignment="1" applyProtection="1">
      <alignment horizontal="center"/>
      <protection hidden="1"/>
    </xf>
    <xf numFmtId="172" fontId="7" fillId="0" borderId="10" xfId="0" applyNumberFormat="1" applyFont="1" applyBorder="1" applyAlignment="1" applyProtection="1">
      <alignment horizontal="center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9" fillId="38" borderId="18" xfId="0" applyFont="1" applyFill="1" applyBorder="1" applyAlignment="1" applyProtection="1">
      <alignment horizontal="center"/>
      <protection hidden="1"/>
    </xf>
    <xf numFmtId="0" fontId="9" fillId="38" borderId="19" xfId="0" applyFont="1" applyFill="1" applyBorder="1" applyAlignment="1" applyProtection="1">
      <alignment horizontal="center"/>
      <protection hidden="1"/>
    </xf>
    <xf numFmtId="0" fontId="9" fillId="38" borderId="20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172" fontId="7" fillId="0" borderId="54" xfId="0" applyNumberFormat="1" applyFont="1" applyBorder="1" applyAlignment="1" applyProtection="1">
      <alignment horizontal="center"/>
      <protection hidden="1"/>
    </xf>
    <xf numFmtId="172" fontId="7" fillId="0" borderId="11" xfId="0" applyNumberFormat="1" applyFont="1" applyBorder="1" applyAlignment="1" applyProtection="1">
      <alignment horizontal="center"/>
      <protection hidden="1"/>
    </xf>
    <xf numFmtId="172" fontId="7" fillId="0" borderId="55" xfId="0" applyNumberFormat="1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7" fillId="0" borderId="53" xfId="0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0" fontId="7" fillId="0" borderId="30" xfId="0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hidden="1" locked="0"/>
    </xf>
    <xf numFmtId="0" fontId="7" fillId="0" borderId="11" xfId="0" applyFont="1" applyBorder="1" applyAlignment="1" applyProtection="1">
      <alignment horizontal="center"/>
      <protection hidden="1" locked="0"/>
    </xf>
    <xf numFmtId="0" fontId="7" fillId="0" borderId="55" xfId="0" applyFont="1" applyBorder="1" applyAlignment="1" applyProtection="1">
      <alignment horizontal="center"/>
      <protection hidden="1" locked="0"/>
    </xf>
    <xf numFmtId="0" fontId="0" fillId="0" borderId="53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53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left"/>
      <protection hidden="1"/>
    </xf>
    <xf numFmtId="179" fontId="7" fillId="0" borderId="53" xfId="0" applyNumberFormat="1" applyFont="1" applyBorder="1" applyAlignment="1" applyProtection="1">
      <alignment horizontal="center"/>
      <protection hidden="1"/>
    </xf>
    <xf numFmtId="179" fontId="7" fillId="0" borderId="10" xfId="0" applyNumberFormat="1" applyFont="1" applyBorder="1" applyAlignment="1" applyProtection="1">
      <alignment horizontal="center"/>
      <protection hidden="1"/>
    </xf>
    <xf numFmtId="179" fontId="7" fillId="0" borderId="30" xfId="0" applyNumberFormat="1" applyFont="1" applyBorder="1" applyAlignment="1" applyProtection="1">
      <alignment horizontal="center"/>
      <protection hidden="1"/>
    </xf>
    <xf numFmtId="179" fontId="7" fillId="0" borderId="54" xfId="0" applyNumberFormat="1" applyFont="1" applyBorder="1" applyAlignment="1" applyProtection="1">
      <alignment horizontal="center"/>
      <protection hidden="1"/>
    </xf>
    <xf numFmtId="179" fontId="7" fillId="0" borderId="11" xfId="0" applyNumberFormat="1" applyFont="1" applyBorder="1" applyAlignment="1" applyProtection="1">
      <alignment horizontal="center"/>
      <protection hidden="1"/>
    </xf>
    <xf numFmtId="179" fontId="7" fillId="0" borderId="55" xfId="0" applyNumberFormat="1" applyFont="1" applyBorder="1" applyAlignment="1" applyProtection="1">
      <alignment horizontal="center"/>
      <protection hidden="1"/>
    </xf>
    <xf numFmtId="0" fontId="6" fillId="37" borderId="18" xfId="0" applyFont="1" applyFill="1" applyBorder="1" applyAlignment="1" applyProtection="1">
      <alignment horizontal="center"/>
      <protection hidden="1"/>
    </xf>
    <xf numFmtId="0" fontId="6" fillId="37" borderId="19" xfId="0" applyFont="1" applyFill="1" applyBorder="1" applyAlignment="1" applyProtection="1">
      <alignment horizontal="center"/>
      <protection hidden="1"/>
    </xf>
    <xf numFmtId="0" fontId="6" fillId="37" borderId="20" xfId="0" applyFont="1" applyFill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9" fillId="39" borderId="40" xfId="0" applyFont="1" applyFill="1" applyBorder="1" applyAlignment="1" applyProtection="1">
      <alignment horizontal="center"/>
      <protection hidden="1"/>
    </xf>
    <xf numFmtId="0" fontId="9" fillId="39" borderId="42" xfId="0" applyFont="1" applyFill="1" applyBorder="1" applyAlignment="1" applyProtection="1">
      <alignment horizontal="center"/>
      <protection hidden="1"/>
    </xf>
    <xf numFmtId="0" fontId="9" fillId="39" borderId="41" xfId="0" applyFont="1" applyFill="1" applyBorder="1" applyAlignment="1" applyProtection="1">
      <alignment horizontal="center"/>
      <protection hidden="1"/>
    </xf>
    <xf numFmtId="0" fontId="9" fillId="39" borderId="18" xfId="0" applyFont="1" applyFill="1" applyBorder="1" applyAlignment="1" applyProtection="1">
      <alignment horizontal="center"/>
      <protection hidden="1"/>
    </xf>
    <xf numFmtId="0" fontId="9" fillId="39" borderId="19" xfId="0" applyFont="1" applyFill="1" applyBorder="1" applyAlignment="1" applyProtection="1">
      <alignment horizontal="center"/>
      <protection hidden="1"/>
    </xf>
    <xf numFmtId="0" fontId="9" fillId="39" borderId="20" xfId="0" applyFont="1" applyFill="1" applyBorder="1" applyAlignment="1" applyProtection="1">
      <alignment horizontal="center"/>
      <protection hidden="1"/>
    </xf>
    <xf numFmtId="0" fontId="9" fillId="40" borderId="40" xfId="0" applyFont="1" applyFill="1" applyBorder="1" applyAlignment="1" applyProtection="1">
      <alignment horizontal="center"/>
      <protection hidden="1"/>
    </xf>
    <xf numFmtId="0" fontId="9" fillId="40" borderId="42" xfId="0" applyFont="1" applyFill="1" applyBorder="1" applyAlignment="1" applyProtection="1">
      <alignment horizontal="center"/>
      <protection hidden="1"/>
    </xf>
    <xf numFmtId="0" fontId="9" fillId="40" borderId="41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9" fillId="40" borderId="18" xfId="0" applyFont="1" applyFill="1" applyBorder="1" applyAlignment="1" applyProtection="1">
      <alignment horizontal="center"/>
      <protection hidden="1"/>
    </xf>
    <xf numFmtId="0" fontId="9" fillId="40" borderId="19" xfId="0" applyFont="1" applyFill="1" applyBorder="1" applyAlignment="1" applyProtection="1">
      <alignment horizontal="center"/>
      <protection hidden="1"/>
    </xf>
    <xf numFmtId="0" fontId="9" fillId="40" borderId="20" xfId="0" applyFont="1" applyFill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 locked="0"/>
    </xf>
    <xf numFmtId="0" fontId="0" fillId="0" borderId="11" xfId="0" applyFont="1" applyBorder="1" applyAlignment="1" applyProtection="1">
      <alignment horizontal="left"/>
      <protection hidden="1" locked="0"/>
    </xf>
    <xf numFmtId="0" fontId="0" fillId="0" borderId="15" xfId="0" applyFont="1" applyBorder="1" applyAlignment="1" applyProtection="1">
      <alignment horizontal="left"/>
      <protection hidden="1" locked="0"/>
    </xf>
    <xf numFmtId="0" fontId="9" fillId="41" borderId="57" xfId="0" applyFont="1" applyFill="1" applyBorder="1" applyAlignment="1" applyProtection="1">
      <alignment horizontal="center"/>
      <protection hidden="1"/>
    </xf>
    <xf numFmtId="0" fontId="9" fillId="41" borderId="19" xfId="0" applyFont="1" applyFill="1" applyBorder="1" applyAlignment="1" applyProtection="1">
      <alignment horizontal="center"/>
      <protection hidden="1"/>
    </xf>
    <xf numFmtId="0" fontId="9" fillId="41" borderId="58" xfId="0" applyFont="1" applyFill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/>
      <protection hidden="1"/>
    </xf>
    <xf numFmtId="0" fontId="8" fillId="0" borderId="59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48" xfId="0" applyFont="1" applyBorder="1" applyAlignment="1" applyProtection="1">
      <alignment horizontal="left"/>
      <protection hidden="1" locked="0"/>
    </xf>
    <xf numFmtId="0" fontId="0" fillId="0" borderId="53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44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6" fillId="42" borderId="18" xfId="0" applyFont="1" applyFill="1" applyBorder="1" applyAlignment="1" applyProtection="1">
      <alignment horizontal="center"/>
      <protection hidden="1"/>
    </xf>
    <xf numFmtId="0" fontId="6" fillId="42" borderId="19" xfId="0" applyFont="1" applyFill="1" applyBorder="1" applyAlignment="1" applyProtection="1">
      <alignment horizontal="center"/>
      <protection hidden="1"/>
    </xf>
    <xf numFmtId="0" fontId="6" fillId="42" borderId="20" xfId="0" applyFont="1" applyFill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47" xfId="0" applyFont="1" applyBorder="1" applyAlignment="1" applyProtection="1">
      <alignment horizontal="left"/>
      <protection hidden="1" locked="0"/>
    </xf>
    <xf numFmtId="0" fontId="0" fillId="0" borderId="17" xfId="0" applyFont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 horizontal="left"/>
      <protection hidden="1" locked="0"/>
    </xf>
    <xf numFmtId="0" fontId="4" fillId="0" borderId="18" xfId="0" applyFont="1" applyBorder="1" applyAlignment="1" applyProtection="1">
      <alignment horizontal="center"/>
      <protection hidden="1" locked="0"/>
    </xf>
    <xf numFmtId="0" fontId="4" fillId="0" borderId="19" xfId="0" applyFont="1" applyBorder="1" applyAlignment="1" applyProtection="1">
      <alignment horizontal="center"/>
      <protection hidden="1" locked="0"/>
    </xf>
    <xf numFmtId="0" fontId="4" fillId="0" borderId="20" xfId="0" applyFont="1" applyBorder="1" applyAlignment="1" applyProtection="1">
      <alignment horizontal="center"/>
      <protection hidden="1" locked="0"/>
    </xf>
    <xf numFmtId="0" fontId="12" fillId="0" borderId="18" xfId="0" applyFont="1" applyBorder="1" applyAlignment="1" applyProtection="1">
      <alignment horizontal="center"/>
      <protection hidden="1" locked="0"/>
    </xf>
    <xf numFmtId="0" fontId="12" fillId="0" borderId="19" xfId="0" applyFont="1" applyBorder="1" applyAlignment="1" applyProtection="1">
      <alignment horizontal="center"/>
      <protection hidden="1" locked="0"/>
    </xf>
    <xf numFmtId="0" fontId="12" fillId="0" borderId="20" xfId="0" applyFont="1" applyBorder="1" applyAlignment="1" applyProtection="1">
      <alignment horizontal="center"/>
      <protection hidden="1" locked="0"/>
    </xf>
    <xf numFmtId="0" fontId="6" fillId="38" borderId="18" xfId="0" applyFont="1" applyFill="1" applyBorder="1" applyAlignment="1" applyProtection="1">
      <alignment horizontal="center"/>
      <protection hidden="1"/>
    </xf>
    <xf numFmtId="0" fontId="6" fillId="38" borderId="19" xfId="0" applyFont="1" applyFill="1" applyBorder="1" applyAlignment="1" applyProtection="1">
      <alignment horizontal="center"/>
      <protection hidden="1"/>
    </xf>
    <xf numFmtId="0" fontId="6" fillId="38" borderId="20" xfId="0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6" fillId="40" borderId="19" xfId="0" applyFont="1" applyFill="1" applyBorder="1" applyAlignment="1" applyProtection="1">
      <alignment horizontal="center"/>
      <protection hidden="1"/>
    </xf>
    <xf numFmtId="0" fontId="6" fillId="40" borderId="20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 applyProtection="1">
      <alignment horizontal="center"/>
      <protection hidden="1"/>
    </xf>
    <xf numFmtId="0" fontId="9" fillId="41" borderId="18" xfId="0" applyFont="1" applyFill="1" applyBorder="1" applyAlignment="1" applyProtection="1">
      <alignment horizontal="center"/>
      <protection hidden="1"/>
    </xf>
    <xf numFmtId="0" fontId="9" fillId="42" borderId="40" xfId="0" applyFont="1" applyFill="1" applyBorder="1" applyAlignment="1" applyProtection="1">
      <alignment horizontal="center"/>
      <protection hidden="1"/>
    </xf>
    <xf numFmtId="0" fontId="9" fillId="42" borderId="42" xfId="0" applyFont="1" applyFill="1" applyBorder="1" applyAlignment="1" applyProtection="1">
      <alignment horizontal="center"/>
      <protection hidden="1"/>
    </xf>
    <xf numFmtId="0" fontId="9" fillId="42" borderId="41" xfId="0" applyFont="1" applyFill="1" applyBorder="1" applyAlignment="1" applyProtection="1">
      <alignment horizontal="center"/>
      <protection hidden="1"/>
    </xf>
    <xf numFmtId="0" fontId="9" fillId="42" borderId="18" xfId="0" applyFont="1" applyFill="1" applyBorder="1" applyAlignment="1" applyProtection="1">
      <alignment horizontal="center"/>
      <protection hidden="1"/>
    </xf>
    <xf numFmtId="0" fontId="9" fillId="42" borderId="19" xfId="0" applyFont="1" applyFill="1" applyBorder="1" applyAlignment="1" applyProtection="1">
      <alignment horizontal="center"/>
      <protection hidden="1"/>
    </xf>
    <xf numFmtId="0" fontId="9" fillId="42" borderId="20" xfId="0" applyFont="1" applyFill="1" applyBorder="1" applyAlignment="1" applyProtection="1">
      <alignment horizontal="center"/>
      <protection hidden="1"/>
    </xf>
    <xf numFmtId="0" fontId="6" fillId="39" borderId="18" xfId="0" applyFont="1" applyFill="1" applyBorder="1" applyAlignment="1" applyProtection="1">
      <alignment horizontal="center"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6" fillId="39" borderId="20" xfId="0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44" xfId="0" applyFont="1" applyBorder="1" applyAlignment="1" applyProtection="1">
      <alignment horizontal="left"/>
      <protection hidden="1" locked="0"/>
    </xf>
    <xf numFmtId="172" fontId="7" fillId="0" borderId="60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3" xfId="0" applyNumberFormat="1" applyFont="1" applyBorder="1" applyAlignment="1" applyProtection="1">
      <alignment horizontal="center"/>
      <protection hidden="1"/>
    </xf>
    <xf numFmtId="0" fontId="9" fillId="35" borderId="18" xfId="0" applyFont="1" applyFill="1" applyBorder="1" applyAlignment="1" applyProtection="1">
      <alignment horizontal="center"/>
      <protection hidden="1"/>
    </xf>
    <xf numFmtId="0" fontId="9" fillId="35" borderId="19" xfId="0" applyFont="1" applyFill="1" applyBorder="1" applyAlignment="1" applyProtection="1">
      <alignment horizontal="center"/>
      <protection hidden="1"/>
    </xf>
    <xf numFmtId="0" fontId="9" fillId="35" borderId="20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60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60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172" fontId="7" fillId="0" borderId="47" xfId="0" applyNumberFormat="1" applyFont="1" applyBorder="1" applyAlignment="1" applyProtection="1">
      <alignment horizontal="center"/>
      <protection hidden="1"/>
    </xf>
    <xf numFmtId="172" fontId="7" fillId="0" borderId="17" xfId="0" applyNumberFormat="1" applyFont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60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53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179" fontId="7" fillId="0" borderId="47" xfId="0" applyNumberFormat="1" applyFont="1" applyBorder="1" applyAlignment="1" applyProtection="1">
      <alignment horizontal="center"/>
      <protection hidden="1"/>
    </xf>
    <xf numFmtId="179" fontId="7" fillId="0" borderId="17" xfId="0" applyNumberFormat="1" applyFont="1" applyBorder="1" applyAlignment="1" applyProtection="1">
      <alignment horizontal="center"/>
      <protection hidden="1"/>
    </xf>
    <xf numFmtId="179" fontId="7" fillId="0" borderId="28" xfId="0" applyNumberFormat="1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center"/>
      <protection hidden="1" locked="0"/>
    </xf>
    <xf numFmtId="0" fontId="7" fillId="0" borderId="47" xfId="0" applyFont="1" applyBorder="1" applyAlignment="1" applyProtection="1">
      <alignment horizontal="center"/>
      <protection hidden="1" locked="0"/>
    </xf>
    <xf numFmtId="0" fontId="7" fillId="0" borderId="1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9" fillId="34" borderId="18" xfId="0" applyFont="1" applyFill="1" applyBorder="1" applyAlignment="1" applyProtection="1">
      <alignment horizontal="center"/>
      <protection hidden="1"/>
    </xf>
    <xf numFmtId="0" fontId="9" fillId="34" borderId="19" xfId="0" applyFont="1" applyFill="1" applyBorder="1" applyAlignment="1" applyProtection="1">
      <alignment horizontal="center"/>
      <protection hidden="1"/>
    </xf>
    <xf numFmtId="0" fontId="9" fillId="34" borderId="20" xfId="0" applyFont="1" applyFill="1" applyBorder="1" applyAlignment="1" applyProtection="1">
      <alignment horizontal="center"/>
      <protection hidden="1"/>
    </xf>
    <xf numFmtId="0" fontId="9" fillId="43" borderId="18" xfId="0" applyFont="1" applyFill="1" applyBorder="1" applyAlignment="1" applyProtection="1">
      <alignment horizontal="center"/>
      <protection hidden="1"/>
    </xf>
    <xf numFmtId="0" fontId="9" fillId="43" borderId="19" xfId="0" applyFont="1" applyFill="1" applyBorder="1" applyAlignment="1" applyProtection="1">
      <alignment horizontal="center"/>
      <protection hidden="1"/>
    </xf>
    <xf numFmtId="0" fontId="9" fillId="43" borderId="20" xfId="0" applyFont="1" applyFill="1" applyBorder="1" applyAlignment="1" applyProtection="1">
      <alignment horizontal="center"/>
      <protection hidden="1"/>
    </xf>
    <xf numFmtId="0" fontId="9" fillId="43" borderId="40" xfId="0" applyFont="1" applyFill="1" applyBorder="1" applyAlignment="1" applyProtection="1">
      <alignment horizontal="center"/>
      <protection hidden="1"/>
    </xf>
    <xf numFmtId="0" fontId="9" fillId="43" borderId="42" xfId="0" applyFont="1" applyFill="1" applyBorder="1" applyAlignment="1" applyProtection="1">
      <alignment horizontal="center"/>
      <protection hidden="1"/>
    </xf>
    <xf numFmtId="0" fontId="9" fillId="43" borderId="41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66</xdr:row>
      <xdr:rowOff>9525</xdr:rowOff>
    </xdr:from>
    <xdr:to>
      <xdr:col>53</xdr:col>
      <xdr:colOff>104775</xdr:colOff>
      <xdr:row>67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582102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EH169"/>
  <sheetViews>
    <sheetView tabSelected="1" zoomScalePageLayoutView="0" workbookViewId="0" topLeftCell="A102">
      <selection activeCell="AG113" sqref="AG113:AX113"/>
    </sheetView>
  </sheetViews>
  <sheetFormatPr defaultColWidth="1.7109375" defaultRowHeight="12.75"/>
  <cols>
    <col min="1" max="68" width="1.7109375" style="1" customWidth="1"/>
    <col min="69" max="69" width="5.7109375" style="2" hidden="1" customWidth="1"/>
    <col min="70" max="70" width="6.7109375" style="2" hidden="1" customWidth="1"/>
    <col min="71" max="71" width="5.7109375" style="2" hidden="1" customWidth="1"/>
    <col min="72" max="72" width="7.00390625" style="2" hidden="1" customWidth="1"/>
    <col min="73" max="73" width="6.7109375" style="2" hidden="1" customWidth="1"/>
    <col min="74" max="76" width="5.7109375" style="2" hidden="1" customWidth="1"/>
    <col min="77" max="77" width="18.7109375" style="2" hidden="1" customWidth="1"/>
    <col min="78" max="82" width="5.7109375" style="2" hidden="1" customWidth="1"/>
    <col min="83" max="85" width="5.7109375" style="1" hidden="1" customWidth="1"/>
    <col min="86" max="86" width="26.140625" style="21" hidden="1" customWidth="1"/>
    <col min="87" max="94" width="5.7109375" style="21" hidden="1" customWidth="1"/>
    <col min="95" max="95" width="9.421875" style="21" hidden="1" customWidth="1"/>
    <col min="96" max="96" width="5.7109375" style="21" hidden="1" customWidth="1"/>
    <col min="97" max="97" width="10.421875" style="21" hidden="1" customWidth="1"/>
    <col min="98" max="98" width="3.00390625" style="21" hidden="1" customWidth="1"/>
    <col min="99" max="99" width="2.57421875" style="21" hidden="1" customWidth="1"/>
    <col min="100" max="100" width="3.00390625" style="21" hidden="1" customWidth="1"/>
    <col min="101" max="101" width="2.57421875" style="21" hidden="1" customWidth="1"/>
    <col min="102" max="102" width="3.140625" style="21" hidden="1" customWidth="1"/>
    <col min="103" max="103" width="2.57421875" style="21" hidden="1" customWidth="1"/>
    <col min="104" max="104" width="3.140625" style="21" hidden="1" customWidth="1"/>
    <col min="105" max="106" width="1.7109375" style="21" customWidth="1"/>
    <col min="107" max="16384" width="1.7109375" style="1" customWidth="1"/>
  </cols>
  <sheetData>
    <row r="1" spans="86:106" ht="18.75" thickBot="1"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5:106" s="3" customFormat="1" ht="30.75" thickBot="1">
      <c r="E2" s="225" t="s">
        <v>136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7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86:106" ht="18.75" thickBot="1"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5:106" s="3" customFormat="1" ht="30.75" thickBot="1">
      <c r="E4" s="225">
        <v>2016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7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86:106" ht="18.75" thickBot="1">
      <c r="CH5" s="2"/>
      <c r="CI5" s="2"/>
      <c r="CJ5" s="2"/>
      <c r="CK5" s="2"/>
      <c r="CL5" s="2"/>
      <c r="CM5" s="20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5:106" s="4" customFormat="1" ht="24" thickBot="1">
      <c r="E6" s="228" t="s">
        <v>137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0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86:106" ht="18"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ht="18.75" thickBot="1"/>
    <row r="9" spans="2:55" ht="18.75" thickBot="1">
      <c r="B9" s="231" t="s">
        <v>0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3"/>
      <c r="AD9" s="234" t="s">
        <v>1</v>
      </c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6"/>
    </row>
    <row r="10" spans="2:55" ht="18">
      <c r="B10" s="218" t="s">
        <v>2</v>
      </c>
      <c r="C10" s="219"/>
      <c r="D10" s="221" t="s">
        <v>137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3"/>
      <c r="AD10" s="218" t="s">
        <v>2</v>
      </c>
      <c r="AE10" s="219"/>
      <c r="AF10" s="211" t="s">
        <v>239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3"/>
    </row>
    <row r="11" spans="2:55" ht="18">
      <c r="B11" s="205" t="s">
        <v>3</v>
      </c>
      <c r="C11" s="206"/>
      <c r="D11" s="214" t="s">
        <v>194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D11" s="205" t="s">
        <v>3</v>
      </c>
      <c r="AE11" s="206"/>
      <c r="AF11" s="207" t="s">
        <v>240</v>
      </c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9"/>
    </row>
    <row r="12" spans="2:55" ht="18">
      <c r="B12" s="205" t="s">
        <v>4</v>
      </c>
      <c r="C12" s="206"/>
      <c r="D12" s="214" t="s">
        <v>195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D12" s="205" t="s">
        <v>4</v>
      </c>
      <c r="AE12" s="206"/>
      <c r="AF12" s="207" t="s">
        <v>241</v>
      </c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9"/>
    </row>
    <row r="13" spans="2:55" ht="18.75" thickBot="1">
      <c r="B13" s="158" t="s">
        <v>5</v>
      </c>
      <c r="C13" s="159"/>
      <c r="D13" s="199" t="s">
        <v>196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1"/>
      <c r="AD13" s="158" t="s">
        <v>5</v>
      </c>
      <c r="AE13" s="159"/>
      <c r="AF13" s="220" t="s">
        <v>242</v>
      </c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1"/>
    </row>
    <row r="14" spans="2:55" ht="18.75" thickBot="1">
      <c r="B14" s="15"/>
      <c r="C14" s="1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D14" s="15"/>
      <c r="AE14" s="1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2:55" ht="18.75" thickBot="1">
      <c r="B15" s="178" t="s">
        <v>23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/>
      <c r="AD15" s="215" t="s">
        <v>24</v>
      </c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7"/>
    </row>
    <row r="16" spans="2:55" ht="18">
      <c r="B16" s="218" t="s">
        <v>2</v>
      </c>
      <c r="C16" s="219"/>
      <c r="D16" s="221" t="s">
        <v>200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3"/>
      <c r="AD16" s="218" t="s">
        <v>2</v>
      </c>
      <c r="AE16" s="219"/>
      <c r="AF16" s="221" t="s">
        <v>201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3"/>
    </row>
    <row r="17" spans="2:55" ht="18">
      <c r="B17" s="205" t="s">
        <v>3</v>
      </c>
      <c r="C17" s="206"/>
      <c r="D17" s="214" t="s">
        <v>197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D17" s="205" t="s">
        <v>3</v>
      </c>
      <c r="AE17" s="206"/>
      <c r="AF17" s="214" t="s">
        <v>202</v>
      </c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9"/>
    </row>
    <row r="18" spans="2:55" ht="18">
      <c r="B18" s="205" t="s">
        <v>4</v>
      </c>
      <c r="C18" s="206"/>
      <c r="D18" s="214" t="s">
        <v>198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  <c r="AD18" s="205" t="s">
        <v>4</v>
      </c>
      <c r="AE18" s="206"/>
      <c r="AF18" s="214" t="s">
        <v>203</v>
      </c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</row>
    <row r="19" spans="2:55" ht="18.75" thickBot="1">
      <c r="B19" s="158" t="s">
        <v>5</v>
      </c>
      <c r="C19" s="159"/>
      <c r="D19" s="199" t="s">
        <v>199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1"/>
      <c r="AD19" s="158" t="s">
        <v>5</v>
      </c>
      <c r="AE19" s="159"/>
      <c r="AF19" s="199" t="s">
        <v>204</v>
      </c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1"/>
    </row>
    <row r="20" spans="2:55" ht="18.75" thickBot="1">
      <c r="B20" s="15"/>
      <c r="C20" s="15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D20" s="15"/>
      <c r="AE20" s="15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2:55" ht="18.75" thickBot="1">
      <c r="B21" s="237" t="s">
        <v>56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9"/>
      <c r="AD21" s="247" t="s">
        <v>57</v>
      </c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9"/>
    </row>
    <row r="22" spans="2:55" ht="18">
      <c r="B22" s="218" t="s">
        <v>2</v>
      </c>
      <c r="C22" s="219"/>
      <c r="D22" s="250" t="s">
        <v>205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D22" s="218" t="s">
        <v>2</v>
      </c>
      <c r="AE22" s="219"/>
      <c r="AF22" s="250" t="s">
        <v>209</v>
      </c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2"/>
    </row>
    <row r="23" spans="2:55" ht="18">
      <c r="B23" s="205" t="s">
        <v>3</v>
      </c>
      <c r="C23" s="206"/>
      <c r="D23" s="207" t="s">
        <v>206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9"/>
      <c r="AD23" s="205" t="s">
        <v>3</v>
      </c>
      <c r="AE23" s="206"/>
      <c r="AF23" s="207" t="s">
        <v>210</v>
      </c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9"/>
    </row>
    <row r="24" spans="2:55" ht="18">
      <c r="B24" s="205" t="s">
        <v>4</v>
      </c>
      <c r="C24" s="206"/>
      <c r="D24" s="207" t="s">
        <v>207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9"/>
      <c r="AD24" s="205" t="s">
        <v>4</v>
      </c>
      <c r="AE24" s="206"/>
      <c r="AF24" s="207" t="s">
        <v>211</v>
      </c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9"/>
    </row>
    <row r="25" spans="2:55" ht="18.75" thickBot="1">
      <c r="B25" s="197" t="s">
        <v>5</v>
      </c>
      <c r="C25" s="198"/>
      <c r="D25" s="222" t="s">
        <v>208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4"/>
      <c r="AD25" s="197" t="s">
        <v>5</v>
      </c>
      <c r="AE25" s="198"/>
      <c r="AF25" s="222" t="s">
        <v>212</v>
      </c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4"/>
    </row>
    <row r="26" spans="2:55" ht="18">
      <c r="B26" s="15"/>
      <c r="C26" s="15"/>
      <c r="D26" s="4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D26" s="15"/>
      <c r="AE26" s="15"/>
      <c r="AF26" s="47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2:55" ht="18.75" thickBot="1">
      <c r="B27" s="15"/>
      <c r="C27" s="15"/>
      <c r="D27" s="4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D27" s="15"/>
      <c r="AE27" s="15"/>
      <c r="AF27" s="47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2:96" ht="18.75" thickBot="1">
      <c r="B28" s="15"/>
      <c r="C28" s="15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6" t="s">
        <v>218</v>
      </c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7"/>
      <c r="BD28" s="53" t="s">
        <v>216</v>
      </c>
      <c r="BE28" s="54"/>
      <c r="BF28" s="54"/>
      <c r="BG28" s="54"/>
      <c r="BH28" s="54"/>
      <c r="BI28" s="55"/>
      <c r="BJ28" s="53" t="s">
        <v>217</v>
      </c>
      <c r="BK28" s="54"/>
      <c r="BL28" s="54"/>
      <c r="BM28" s="54"/>
      <c r="BN28" s="54"/>
      <c r="BO28" s="55"/>
      <c r="BZ28" s="2" t="s">
        <v>151</v>
      </c>
      <c r="CI28" s="2" t="s">
        <v>150</v>
      </c>
      <c r="CR28" s="2" t="s">
        <v>153</v>
      </c>
    </row>
    <row r="29" spans="2:96" ht="18.75" thickBot="1">
      <c r="B29" s="240" t="s">
        <v>6</v>
      </c>
      <c r="C29" s="204"/>
      <c r="D29" s="202" t="s">
        <v>19</v>
      </c>
      <c r="E29" s="203"/>
      <c r="F29" s="204"/>
      <c r="G29" s="202" t="s">
        <v>58</v>
      </c>
      <c r="H29" s="203"/>
      <c r="I29" s="203"/>
      <c r="J29" s="204"/>
      <c r="K29" s="202" t="s">
        <v>59</v>
      </c>
      <c r="L29" s="203"/>
      <c r="M29" s="203"/>
      <c r="N29" s="203"/>
      <c r="O29" s="204"/>
      <c r="P29" s="202" t="s">
        <v>10</v>
      </c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4"/>
      <c r="AY29" s="202" t="s">
        <v>7</v>
      </c>
      <c r="AZ29" s="203"/>
      <c r="BA29" s="203"/>
      <c r="BB29" s="203"/>
      <c r="BC29" s="203"/>
      <c r="BD29" s="70" t="s">
        <v>139</v>
      </c>
      <c r="BE29" s="71"/>
      <c r="BF29" s="72" t="s">
        <v>140</v>
      </c>
      <c r="BG29" s="73"/>
      <c r="BH29" s="74" t="s">
        <v>141</v>
      </c>
      <c r="BI29" s="75"/>
      <c r="BJ29" s="70" t="s">
        <v>139</v>
      </c>
      <c r="BK29" s="71"/>
      <c r="BL29" s="72" t="s">
        <v>140</v>
      </c>
      <c r="BM29" s="73"/>
      <c r="BN29" s="74" t="s">
        <v>141</v>
      </c>
      <c r="BO29" s="75"/>
      <c r="BQ29" s="2" t="s">
        <v>11</v>
      </c>
      <c r="BR29" s="2" t="s">
        <v>12</v>
      </c>
      <c r="BS29" s="2" t="s">
        <v>13</v>
      </c>
      <c r="BT29" s="2" t="s">
        <v>14</v>
      </c>
      <c r="BZ29" s="2" t="s">
        <v>55</v>
      </c>
      <c r="CD29" s="2" t="s">
        <v>152</v>
      </c>
      <c r="CE29" s="48"/>
      <c r="CF29" s="48"/>
      <c r="CG29" s="48"/>
      <c r="CI29" s="2" t="s">
        <v>142</v>
      </c>
      <c r="CJ29" s="2" t="s">
        <v>143</v>
      </c>
      <c r="CK29" s="2" t="s">
        <v>144</v>
      </c>
      <c r="CL29" s="2" t="s">
        <v>145</v>
      </c>
      <c r="CM29" s="2" t="s">
        <v>146</v>
      </c>
      <c r="CN29" s="2" t="s">
        <v>147</v>
      </c>
      <c r="CO29" s="2" t="s">
        <v>148</v>
      </c>
      <c r="CP29" s="2" t="s">
        <v>149</v>
      </c>
      <c r="CQ29" s="2" t="s">
        <v>49</v>
      </c>
      <c r="CR29" s="21">
        <f>SUM(CO30+CO43+CP54)</f>
        <v>0</v>
      </c>
    </row>
    <row r="30" spans="2:96" ht="18">
      <c r="B30" s="126">
        <v>1</v>
      </c>
      <c r="C30" s="137"/>
      <c r="D30" s="160" t="s">
        <v>109</v>
      </c>
      <c r="E30" s="161"/>
      <c r="F30" s="162"/>
      <c r="G30" s="172">
        <v>42531</v>
      </c>
      <c r="H30" s="173"/>
      <c r="I30" s="173"/>
      <c r="J30" s="174"/>
      <c r="K30" s="138">
        <v>0.875</v>
      </c>
      <c r="L30" s="139"/>
      <c r="M30" s="139"/>
      <c r="N30" s="139"/>
      <c r="O30" s="140"/>
      <c r="P30" s="210" t="str">
        <f>D10</f>
        <v>Frankreich</v>
      </c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5" t="s">
        <v>9</v>
      </c>
      <c r="AH30" s="93" t="str">
        <f>D11</f>
        <v>Rumänien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141"/>
      <c r="AY30" s="166"/>
      <c r="AZ30" s="167"/>
      <c r="BA30" s="6" t="s">
        <v>8</v>
      </c>
      <c r="BB30" s="167"/>
      <c r="BC30" s="167"/>
      <c r="BD30" s="79"/>
      <c r="BE30" s="68"/>
      <c r="BF30" s="68"/>
      <c r="BG30" s="68"/>
      <c r="BH30" s="68"/>
      <c r="BI30" s="69"/>
      <c r="BJ30" s="60"/>
      <c r="BK30" s="61"/>
      <c r="BL30" s="61"/>
      <c r="BM30" s="61"/>
      <c r="BN30" s="61"/>
      <c r="BO30" s="62"/>
      <c r="BQ30" s="2">
        <f>AY30-BB30</f>
        <v>0</v>
      </c>
      <c r="BR30" s="2">
        <f>IF((OR(AY30="",BB30="")),0,IF(BQ30&lt;0,0)+IF(BQ30=0,1)+IF(BQ30&gt;0,3))</f>
        <v>0</v>
      </c>
      <c r="BS30" s="2">
        <f>IF((OR(AY30="",BB30="")),0,IF(BQ30&lt;0,3)+IF(BQ30=0,1)+IF(BQ30&gt;0,0))</f>
        <v>0</v>
      </c>
      <c r="BT30" s="2">
        <f>IF((OR(AY30="",BB30="")),0,1)</f>
        <v>0</v>
      </c>
      <c r="BZ30" s="2">
        <f>IF(CI67=0,1,0)</f>
        <v>1</v>
      </c>
      <c r="CA30" s="2" t="s">
        <v>49</v>
      </c>
      <c r="CB30" s="2">
        <f>IF((BZ30=1),IF(BQ30&lt;0,0)+IF(BQ30&gt;0,1),0)</f>
        <v>0</v>
      </c>
      <c r="CC30" s="2" t="s">
        <v>51</v>
      </c>
      <c r="CD30" s="2">
        <f>IF((BZ30=1),IF(BQ30&lt;0,1)+IF(BQ30&gt;0,0),0)</f>
        <v>0</v>
      </c>
      <c r="CH30" s="2" t="s">
        <v>158</v>
      </c>
      <c r="CI30" s="21">
        <f aca="true" t="shared" si="0" ref="CI30:CI65">IF(BD30="",0,(BD30*-1))</f>
        <v>0</v>
      </c>
      <c r="CJ30" s="21">
        <f aca="true" t="shared" si="1" ref="CJ30:CJ65">IF(BF30="",0,(BF30*-2))</f>
        <v>0</v>
      </c>
      <c r="CK30" s="21">
        <f aca="true" t="shared" si="2" ref="CK30:CK65">IF(BH30="",0,(BH30*-3))</f>
        <v>0</v>
      </c>
      <c r="CL30" s="21">
        <f aca="true" t="shared" si="3" ref="CL30:CL65">IF(BJ30="",0,(BJ30*-1))</f>
        <v>0</v>
      </c>
      <c r="CM30" s="21">
        <f aca="true" t="shared" si="4" ref="CM30:CM65">IF(BL30="",0,(BL30*-2))</f>
        <v>0</v>
      </c>
      <c r="CN30" s="21">
        <f aca="true" t="shared" si="5" ref="CN30:CN65">IF(BN30="",0,(BN30*-3))</f>
        <v>0</v>
      </c>
      <c r="CO30" s="21">
        <f>SUM(CI30+CJ30+CK30)</f>
        <v>0</v>
      </c>
      <c r="CP30" s="21">
        <f>SUM(CL30+CM30+CN30)</f>
        <v>0</v>
      </c>
      <c r="CQ30" s="2" t="s">
        <v>51</v>
      </c>
      <c r="CR30" s="21">
        <f>SUM(CP30+CO42+CO55)</f>
        <v>0</v>
      </c>
    </row>
    <row r="31" spans="2:96" ht="18.75" thickBot="1">
      <c r="B31" s="169">
        <v>2</v>
      </c>
      <c r="C31" s="170"/>
      <c r="D31" s="163" t="s">
        <v>109</v>
      </c>
      <c r="E31" s="164"/>
      <c r="F31" s="165"/>
      <c r="G31" s="175">
        <v>42532</v>
      </c>
      <c r="H31" s="176"/>
      <c r="I31" s="176"/>
      <c r="J31" s="177"/>
      <c r="K31" s="150">
        <v>0.625</v>
      </c>
      <c r="L31" s="151"/>
      <c r="M31" s="151"/>
      <c r="N31" s="151"/>
      <c r="O31" s="152"/>
      <c r="P31" s="171" t="str">
        <f>D12</f>
        <v>Albanien</v>
      </c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7" t="s">
        <v>9</v>
      </c>
      <c r="AH31" s="156" t="str">
        <f>D13</f>
        <v>Schweiz</v>
      </c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7"/>
      <c r="AY31" s="153"/>
      <c r="AZ31" s="154"/>
      <c r="BA31" s="8" t="s">
        <v>8</v>
      </c>
      <c r="BB31" s="154"/>
      <c r="BC31" s="154"/>
      <c r="BD31" s="78"/>
      <c r="BE31" s="63"/>
      <c r="BF31" s="63"/>
      <c r="BG31" s="63"/>
      <c r="BH31" s="63"/>
      <c r="BI31" s="64"/>
      <c r="BJ31" s="66"/>
      <c r="BK31" s="63"/>
      <c r="BL31" s="63"/>
      <c r="BM31" s="63"/>
      <c r="BN31" s="63"/>
      <c r="BO31" s="64"/>
      <c r="BQ31" s="2">
        <f aca="true" t="shared" si="6" ref="BQ31:BQ65">AY31-BB31</f>
        <v>0</v>
      </c>
      <c r="BR31" s="2">
        <f aca="true" t="shared" si="7" ref="BR31:BR65">IF((OR(AY31="",BB31="")),0,IF(BQ31&lt;0,0)+IF(BQ31=0,1)+IF(BQ31&gt;0,3))</f>
        <v>0</v>
      </c>
      <c r="BS31" s="2">
        <f aca="true" t="shared" si="8" ref="BS31:BS65">IF((OR(AY31="",BB31="")),0,IF(BQ31&lt;0,3)+IF(BQ31=0,1)+IF(BQ31&gt;0,0))</f>
        <v>0</v>
      </c>
      <c r="BT31" s="2">
        <f aca="true" t="shared" si="9" ref="BT31:BT65">IF((OR(AY31="",BB31="")),0,1)</f>
        <v>0</v>
      </c>
      <c r="BZ31" s="2">
        <f>IF(CI72=0,1,0)</f>
        <v>1</v>
      </c>
      <c r="CA31" s="2" t="s">
        <v>50</v>
      </c>
      <c r="CB31" s="2">
        <f aca="true" t="shared" si="10" ref="CB31:CB65">IF((BZ31=1),IF(BQ31&lt;0,0)+IF(BQ31&gt;0,1),0)</f>
        <v>0</v>
      </c>
      <c r="CC31" s="2" t="s">
        <v>52</v>
      </c>
      <c r="CD31" s="2">
        <f aca="true" t="shared" si="11" ref="CD31:CD65">IF((BZ31=1),IF(BQ31&lt;0,1)+IF(BQ31&gt;0,0),0)</f>
        <v>0</v>
      </c>
      <c r="CH31" s="2" t="s">
        <v>159</v>
      </c>
      <c r="CI31" s="21">
        <f t="shared" si="0"/>
        <v>0</v>
      </c>
      <c r="CJ31" s="21">
        <f t="shared" si="1"/>
        <v>0</v>
      </c>
      <c r="CK31" s="21">
        <f t="shared" si="2"/>
        <v>0</v>
      </c>
      <c r="CL31" s="21">
        <f t="shared" si="3"/>
        <v>0</v>
      </c>
      <c r="CM31" s="21">
        <f t="shared" si="4"/>
        <v>0</v>
      </c>
      <c r="CN31" s="21">
        <f t="shared" si="5"/>
        <v>0</v>
      </c>
      <c r="CO31" s="21">
        <f aca="true" t="shared" si="12" ref="CO31:CO65">SUM(CI31+CJ31+CK31)</f>
        <v>0</v>
      </c>
      <c r="CP31" s="21">
        <f aca="true" t="shared" si="13" ref="CP31:CP65">SUM(CL31+CM31+CN31)</f>
        <v>0</v>
      </c>
      <c r="CQ31" s="2" t="s">
        <v>50</v>
      </c>
      <c r="CR31" s="21">
        <f>SUM(CO31+CP43+CP55)</f>
        <v>0</v>
      </c>
    </row>
    <row r="32" spans="2:96" ht="18">
      <c r="B32" s="126">
        <v>3</v>
      </c>
      <c r="C32" s="137"/>
      <c r="D32" s="160" t="s">
        <v>110</v>
      </c>
      <c r="E32" s="161"/>
      <c r="F32" s="162"/>
      <c r="G32" s="172">
        <v>42532</v>
      </c>
      <c r="H32" s="173"/>
      <c r="I32" s="173"/>
      <c r="J32" s="174"/>
      <c r="K32" s="138">
        <v>0.875</v>
      </c>
      <c r="L32" s="139"/>
      <c r="M32" s="139"/>
      <c r="N32" s="139"/>
      <c r="O32" s="140"/>
      <c r="P32" s="168" t="str">
        <f>AF10</f>
        <v>England</v>
      </c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5" t="s">
        <v>9</v>
      </c>
      <c r="AH32" s="93" t="str">
        <f>AF11</f>
        <v>Russland</v>
      </c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141"/>
      <c r="AY32" s="166"/>
      <c r="AZ32" s="167"/>
      <c r="BA32" s="6" t="s">
        <v>8</v>
      </c>
      <c r="BB32" s="167"/>
      <c r="BC32" s="167"/>
      <c r="BD32" s="79"/>
      <c r="BE32" s="68"/>
      <c r="BF32" s="68"/>
      <c r="BG32" s="68"/>
      <c r="BH32" s="68"/>
      <c r="BI32" s="69"/>
      <c r="BJ32" s="67"/>
      <c r="BK32" s="68"/>
      <c r="BL32" s="68"/>
      <c r="BM32" s="68"/>
      <c r="BN32" s="68"/>
      <c r="BO32" s="69"/>
      <c r="BQ32" s="2">
        <f t="shared" si="6"/>
        <v>0</v>
      </c>
      <c r="BR32" s="2">
        <f>IF((OR(AY32="",BB32="")),0,IF(BQ32&lt;0,0)+IF(BQ32=0,1)+IF(BQ32&gt;0,3))</f>
        <v>0</v>
      </c>
      <c r="BS32" s="2">
        <f>IF((OR(AY32="",BB32="")),0,IF(BQ32&lt;0,3)+IF(BQ32=0,1)+IF(BQ32&gt;0,0))</f>
        <v>0</v>
      </c>
      <c r="BT32" s="2">
        <f>IF((OR(AY32="",BB32="")),0,1)</f>
        <v>0</v>
      </c>
      <c r="BZ32" s="2">
        <f>IF(CI73=0,1,0)</f>
        <v>1</v>
      </c>
      <c r="CA32" s="2" t="s">
        <v>60</v>
      </c>
      <c r="CB32" s="2">
        <f>IF((BZ32=1),IF(BQ32&lt;0,0)+IF(BQ32&gt;0,1),0)</f>
        <v>0</v>
      </c>
      <c r="CC32" s="2" t="s">
        <v>61</v>
      </c>
      <c r="CD32" s="2">
        <f>IF((BZ32=1),IF(BQ32&lt;0,1)+IF(BQ32&gt;0,0),0)</f>
        <v>0</v>
      </c>
      <c r="CH32" s="2" t="s">
        <v>160</v>
      </c>
      <c r="CI32" s="21">
        <f t="shared" si="0"/>
        <v>0</v>
      </c>
      <c r="CJ32" s="21">
        <f t="shared" si="1"/>
        <v>0</v>
      </c>
      <c r="CK32" s="21">
        <f t="shared" si="2"/>
        <v>0</v>
      </c>
      <c r="CL32" s="21">
        <f t="shared" si="3"/>
        <v>0</v>
      </c>
      <c r="CM32" s="21">
        <f t="shared" si="4"/>
        <v>0</v>
      </c>
      <c r="CN32" s="21">
        <f t="shared" si="5"/>
        <v>0</v>
      </c>
      <c r="CO32" s="21">
        <f t="shared" si="12"/>
        <v>0</v>
      </c>
      <c r="CP32" s="21">
        <f t="shared" si="13"/>
        <v>0</v>
      </c>
      <c r="CQ32" s="2" t="s">
        <v>52</v>
      </c>
      <c r="CR32" s="21">
        <f>SUM(CP31+CP42+CO54)</f>
        <v>0</v>
      </c>
    </row>
    <row r="33" spans="2:94" ht="18.75" thickBot="1">
      <c r="B33" s="169">
        <v>4</v>
      </c>
      <c r="C33" s="170"/>
      <c r="D33" s="163" t="s">
        <v>110</v>
      </c>
      <c r="E33" s="164"/>
      <c r="F33" s="165"/>
      <c r="G33" s="175">
        <v>42532</v>
      </c>
      <c r="H33" s="176"/>
      <c r="I33" s="176"/>
      <c r="J33" s="177"/>
      <c r="K33" s="150">
        <v>0.75</v>
      </c>
      <c r="L33" s="151"/>
      <c r="M33" s="151"/>
      <c r="N33" s="151"/>
      <c r="O33" s="152"/>
      <c r="P33" s="171" t="str">
        <f>AF12</f>
        <v>Wales</v>
      </c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7" t="s">
        <v>9</v>
      </c>
      <c r="AH33" s="156" t="str">
        <f>AF13</f>
        <v>Slowakei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7"/>
      <c r="AY33" s="153"/>
      <c r="AZ33" s="154"/>
      <c r="BA33" s="8" t="s">
        <v>8</v>
      </c>
      <c r="BB33" s="154"/>
      <c r="BC33" s="154"/>
      <c r="BD33" s="76"/>
      <c r="BE33" s="58"/>
      <c r="BF33" s="58"/>
      <c r="BG33" s="58"/>
      <c r="BH33" s="58"/>
      <c r="BI33" s="59"/>
      <c r="BJ33" s="65"/>
      <c r="BK33" s="58"/>
      <c r="BL33" s="58"/>
      <c r="BM33" s="58"/>
      <c r="BN33" s="58"/>
      <c r="BO33" s="59"/>
      <c r="BQ33" s="2">
        <f t="shared" si="6"/>
        <v>0</v>
      </c>
      <c r="BR33" s="2">
        <f>IF((OR(AY33="",BB33="")),0,IF(BQ33&lt;0,0)+IF(BQ33=0,1)+IF(BQ33&gt;0,3))</f>
        <v>0</v>
      </c>
      <c r="BS33" s="2">
        <f>IF((OR(AY33="",BB33="")),0,IF(BQ33&lt;0,3)+IF(BQ33=0,1)+IF(BQ33&gt;0,0))</f>
        <v>0</v>
      </c>
      <c r="BT33" s="2">
        <f>IF((OR(AY33="",BB33="")),0,1)</f>
        <v>0</v>
      </c>
      <c r="BZ33" s="2">
        <f>IF(CI78=0,1,0)</f>
        <v>1</v>
      </c>
      <c r="CA33" s="2" t="s">
        <v>62</v>
      </c>
      <c r="CB33" s="2">
        <f>IF((BZ33=1),IF(BQ33&lt;0,0)+IF(BQ33&gt;0,1),0)</f>
        <v>0</v>
      </c>
      <c r="CC33" s="2" t="s">
        <v>63</v>
      </c>
      <c r="CD33" s="2">
        <f>IF((BZ33=1),IF(BQ33&lt;0,1)+IF(BQ33&gt;0,0),0)</f>
        <v>0</v>
      </c>
      <c r="CH33" s="2" t="s">
        <v>161</v>
      </c>
      <c r="CI33" s="21">
        <f t="shared" si="0"/>
        <v>0</v>
      </c>
      <c r="CJ33" s="21">
        <f t="shared" si="1"/>
        <v>0</v>
      </c>
      <c r="CK33" s="21">
        <f t="shared" si="2"/>
        <v>0</v>
      </c>
      <c r="CL33" s="21">
        <f t="shared" si="3"/>
        <v>0</v>
      </c>
      <c r="CM33" s="21">
        <f t="shared" si="4"/>
        <v>0</v>
      </c>
      <c r="CN33" s="21">
        <f t="shared" si="5"/>
        <v>0</v>
      </c>
      <c r="CO33" s="21">
        <f t="shared" si="12"/>
        <v>0</v>
      </c>
      <c r="CP33" s="21">
        <f t="shared" si="13"/>
        <v>0</v>
      </c>
    </row>
    <row r="34" spans="2:96" ht="18">
      <c r="B34" s="126">
        <v>5</v>
      </c>
      <c r="C34" s="137"/>
      <c r="D34" s="160" t="s">
        <v>111</v>
      </c>
      <c r="E34" s="161"/>
      <c r="F34" s="162"/>
      <c r="G34" s="172">
        <v>42533</v>
      </c>
      <c r="H34" s="173"/>
      <c r="I34" s="173"/>
      <c r="J34" s="174"/>
      <c r="K34" s="138">
        <v>0.875</v>
      </c>
      <c r="L34" s="139"/>
      <c r="M34" s="139"/>
      <c r="N34" s="139"/>
      <c r="O34" s="140"/>
      <c r="P34" s="168" t="str">
        <f>D16</f>
        <v>Deutschland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5" t="s">
        <v>9</v>
      </c>
      <c r="AH34" s="93" t="str">
        <f>D17</f>
        <v>Ukraine</v>
      </c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141"/>
      <c r="AY34" s="166"/>
      <c r="AZ34" s="167"/>
      <c r="BA34" s="6" t="s">
        <v>8</v>
      </c>
      <c r="BB34" s="167"/>
      <c r="BC34" s="167"/>
      <c r="BD34" s="77"/>
      <c r="BE34" s="61"/>
      <c r="BF34" s="61"/>
      <c r="BG34" s="61"/>
      <c r="BH34" s="61"/>
      <c r="BI34" s="62"/>
      <c r="BJ34" s="60"/>
      <c r="BK34" s="61"/>
      <c r="BL34" s="61"/>
      <c r="BM34" s="61"/>
      <c r="BN34" s="61"/>
      <c r="BO34" s="62"/>
      <c r="BQ34" s="2">
        <f t="shared" si="6"/>
        <v>0</v>
      </c>
      <c r="BR34" s="2">
        <f t="shared" si="7"/>
        <v>0</v>
      </c>
      <c r="BS34" s="2">
        <f t="shared" si="8"/>
        <v>0</v>
      </c>
      <c r="BT34" s="2">
        <f t="shared" si="9"/>
        <v>0</v>
      </c>
      <c r="BZ34" s="2">
        <f>IF(CI78=0,1,0)</f>
        <v>1</v>
      </c>
      <c r="CA34" s="2" t="s">
        <v>64</v>
      </c>
      <c r="CB34" s="2">
        <f t="shared" si="10"/>
        <v>0</v>
      </c>
      <c r="CC34" s="2" t="s">
        <v>65</v>
      </c>
      <c r="CD34" s="2">
        <f t="shared" si="11"/>
        <v>0</v>
      </c>
      <c r="CH34" s="2" t="s">
        <v>162</v>
      </c>
      <c r="CI34" s="21">
        <f t="shared" si="0"/>
        <v>0</v>
      </c>
      <c r="CJ34" s="21">
        <f t="shared" si="1"/>
        <v>0</v>
      </c>
      <c r="CK34" s="21">
        <f t="shared" si="2"/>
        <v>0</v>
      </c>
      <c r="CL34" s="21">
        <f t="shared" si="3"/>
        <v>0</v>
      </c>
      <c r="CM34" s="21">
        <f t="shared" si="4"/>
        <v>0</v>
      </c>
      <c r="CN34" s="21">
        <f t="shared" si="5"/>
        <v>0</v>
      </c>
      <c r="CO34" s="21">
        <f t="shared" si="12"/>
        <v>0</v>
      </c>
      <c r="CP34" s="21">
        <f t="shared" si="13"/>
        <v>0</v>
      </c>
      <c r="CQ34" s="2" t="s">
        <v>60</v>
      </c>
      <c r="CR34" s="21">
        <f>SUM(CO32+CO45+CP56)</f>
        <v>0</v>
      </c>
    </row>
    <row r="35" spans="2:96" ht="18.75" thickBot="1">
      <c r="B35" s="169">
        <v>6</v>
      </c>
      <c r="C35" s="170"/>
      <c r="D35" s="163" t="s">
        <v>111</v>
      </c>
      <c r="E35" s="164"/>
      <c r="F35" s="165"/>
      <c r="G35" s="175">
        <v>42533</v>
      </c>
      <c r="H35" s="176"/>
      <c r="I35" s="176"/>
      <c r="J35" s="177"/>
      <c r="K35" s="150">
        <v>0.75</v>
      </c>
      <c r="L35" s="151"/>
      <c r="M35" s="151"/>
      <c r="N35" s="151"/>
      <c r="O35" s="152"/>
      <c r="P35" s="171" t="str">
        <f>D18</f>
        <v>Polen</v>
      </c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7" t="s">
        <v>9</v>
      </c>
      <c r="AH35" s="156" t="str">
        <f>D19</f>
        <v>Nordirland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7"/>
      <c r="AY35" s="153"/>
      <c r="AZ35" s="154"/>
      <c r="BA35" s="8" t="s">
        <v>8</v>
      </c>
      <c r="BB35" s="154"/>
      <c r="BC35" s="154"/>
      <c r="BD35" s="78"/>
      <c r="BE35" s="63"/>
      <c r="BF35" s="63"/>
      <c r="BG35" s="63"/>
      <c r="BH35" s="63"/>
      <c r="BI35" s="64"/>
      <c r="BJ35" s="66"/>
      <c r="BK35" s="63"/>
      <c r="BL35" s="63"/>
      <c r="BM35" s="63"/>
      <c r="BN35" s="63"/>
      <c r="BO35" s="64"/>
      <c r="BQ35" s="2">
        <f t="shared" si="6"/>
        <v>0</v>
      </c>
      <c r="BR35" s="2">
        <f t="shared" si="7"/>
        <v>0</v>
      </c>
      <c r="BS35" s="2">
        <f t="shared" si="8"/>
        <v>0</v>
      </c>
      <c r="BT35" s="2">
        <f t="shared" si="9"/>
        <v>0</v>
      </c>
      <c r="BZ35" s="2">
        <f>IF(CI84=0,1,0)</f>
        <v>1</v>
      </c>
      <c r="CA35" s="2" t="s">
        <v>66</v>
      </c>
      <c r="CB35" s="2">
        <f t="shared" si="10"/>
        <v>0</v>
      </c>
      <c r="CC35" s="2" t="s">
        <v>67</v>
      </c>
      <c r="CD35" s="2">
        <f t="shared" si="11"/>
        <v>0</v>
      </c>
      <c r="CH35" s="2" t="s">
        <v>163</v>
      </c>
      <c r="CI35" s="21">
        <f t="shared" si="0"/>
        <v>0</v>
      </c>
      <c r="CJ35" s="21">
        <f t="shared" si="1"/>
        <v>0</v>
      </c>
      <c r="CK35" s="21">
        <f t="shared" si="2"/>
        <v>0</v>
      </c>
      <c r="CL35" s="21">
        <f t="shared" si="3"/>
        <v>0</v>
      </c>
      <c r="CM35" s="21">
        <f t="shared" si="4"/>
        <v>0</v>
      </c>
      <c r="CN35" s="21">
        <f t="shared" si="5"/>
        <v>0</v>
      </c>
      <c r="CO35" s="21">
        <f t="shared" si="12"/>
        <v>0</v>
      </c>
      <c r="CP35" s="21">
        <f t="shared" si="13"/>
        <v>0</v>
      </c>
      <c r="CQ35" s="2" t="s">
        <v>61</v>
      </c>
      <c r="CR35" s="21">
        <f>SUM(CP32+CO44+CO57)</f>
        <v>0</v>
      </c>
    </row>
    <row r="36" spans="2:96" ht="18">
      <c r="B36" s="126">
        <v>7</v>
      </c>
      <c r="C36" s="137"/>
      <c r="D36" s="160" t="s">
        <v>112</v>
      </c>
      <c r="E36" s="161"/>
      <c r="F36" s="162"/>
      <c r="G36" s="172">
        <v>42534</v>
      </c>
      <c r="H36" s="173"/>
      <c r="I36" s="173"/>
      <c r="J36" s="174"/>
      <c r="K36" s="138">
        <v>0.625</v>
      </c>
      <c r="L36" s="139"/>
      <c r="M36" s="139"/>
      <c r="N36" s="139"/>
      <c r="O36" s="140"/>
      <c r="P36" s="168" t="str">
        <f>AF16</f>
        <v>Spanien</v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5" t="s">
        <v>9</v>
      </c>
      <c r="AH36" s="93" t="str">
        <f>AF17</f>
        <v>Tschechien</v>
      </c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141"/>
      <c r="AY36" s="166"/>
      <c r="AZ36" s="167"/>
      <c r="BA36" s="6" t="s">
        <v>8</v>
      </c>
      <c r="BB36" s="167"/>
      <c r="BC36" s="167"/>
      <c r="BD36" s="79"/>
      <c r="BE36" s="68"/>
      <c r="BF36" s="68"/>
      <c r="BG36" s="68"/>
      <c r="BH36" s="68"/>
      <c r="BI36" s="69"/>
      <c r="BJ36" s="67"/>
      <c r="BK36" s="68"/>
      <c r="BL36" s="68"/>
      <c r="BM36" s="68"/>
      <c r="BN36" s="68"/>
      <c r="BO36" s="69"/>
      <c r="BQ36" s="2">
        <f t="shared" si="6"/>
        <v>0</v>
      </c>
      <c r="BR36" s="2">
        <f t="shared" si="7"/>
        <v>0</v>
      </c>
      <c r="BS36" s="2">
        <f t="shared" si="8"/>
        <v>0</v>
      </c>
      <c r="BT36" s="2">
        <f t="shared" si="9"/>
        <v>0</v>
      </c>
      <c r="BZ36" s="2">
        <f>IF(CI85=0,1,0)</f>
        <v>1</v>
      </c>
      <c r="CA36" s="2" t="s">
        <v>68</v>
      </c>
      <c r="CB36" s="2">
        <f t="shared" si="10"/>
        <v>0</v>
      </c>
      <c r="CC36" s="2" t="s">
        <v>69</v>
      </c>
      <c r="CD36" s="2">
        <f t="shared" si="11"/>
        <v>0</v>
      </c>
      <c r="CH36" s="2" t="s">
        <v>164</v>
      </c>
      <c r="CI36" s="21">
        <f t="shared" si="0"/>
        <v>0</v>
      </c>
      <c r="CJ36" s="21">
        <f t="shared" si="1"/>
        <v>0</v>
      </c>
      <c r="CK36" s="21">
        <f t="shared" si="2"/>
        <v>0</v>
      </c>
      <c r="CL36" s="21">
        <f t="shared" si="3"/>
        <v>0</v>
      </c>
      <c r="CM36" s="21">
        <f t="shared" si="4"/>
        <v>0</v>
      </c>
      <c r="CN36" s="21">
        <f t="shared" si="5"/>
        <v>0</v>
      </c>
      <c r="CO36" s="21">
        <f t="shared" si="12"/>
        <v>0</v>
      </c>
      <c r="CP36" s="21">
        <f t="shared" si="13"/>
        <v>0</v>
      </c>
      <c r="CQ36" s="2" t="s">
        <v>62</v>
      </c>
      <c r="CR36" s="21">
        <f>SUM(CO33+CP45+CP57)</f>
        <v>0</v>
      </c>
    </row>
    <row r="37" spans="2:96" ht="18.75" thickBot="1">
      <c r="B37" s="169">
        <v>8</v>
      </c>
      <c r="C37" s="170"/>
      <c r="D37" s="163" t="s">
        <v>112</v>
      </c>
      <c r="E37" s="164"/>
      <c r="F37" s="165"/>
      <c r="G37" s="175">
        <v>42533</v>
      </c>
      <c r="H37" s="176"/>
      <c r="I37" s="176"/>
      <c r="J37" s="177"/>
      <c r="K37" s="150">
        <v>0.625</v>
      </c>
      <c r="L37" s="151"/>
      <c r="M37" s="151"/>
      <c r="N37" s="151"/>
      <c r="O37" s="152"/>
      <c r="P37" s="171" t="str">
        <f>AF18</f>
        <v>Türkei</v>
      </c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7" t="s">
        <v>9</v>
      </c>
      <c r="AH37" s="156" t="str">
        <f>AF19</f>
        <v>Kroatien</v>
      </c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7"/>
      <c r="AY37" s="153"/>
      <c r="AZ37" s="154"/>
      <c r="BA37" s="8" t="s">
        <v>8</v>
      </c>
      <c r="BB37" s="154"/>
      <c r="BC37" s="154"/>
      <c r="BD37" s="76"/>
      <c r="BE37" s="58"/>
      <c r="BF37" s="58"/>
      <c r="BG37" s="58"/>
      <c r="BH37" s="58"/>
      <c r="BI37" s="59"/>
      <c r="BJ37" s="65"/>
      <c r="BK37" s="58"/>
      <c r="BL37" s="58"/>
      <c r="BM37" s="58"/>
      <c r="BN37" s="58"/>
      <c r="BO37" s="59"/>
      <c r="BQ37" s="2">
        <f t="shared" si="6"/>
        <v>0</v>
      </c>
      <c r="BR37" s="2">
        <f t="shared" si="7"/>
        <v>0</v>
      </c>
      <c r="BS37" s="2">
        <f t="shared" si="8"/>
        <v>0</v>
      </c>
      <c r="BT37" s="2">
        <f t="shared" si="9"/>
        <v>0</v>
      </c>
      <c r="BZ37" s="2">
        <f>IF(CI90=0,1,0)</f>
        <v>1</v>
      </c>
      <c r="CA37" s="2" t="s">
        <v>70</v>
      </c>
      <c r="CB37" s="2">
        <f t="shared" si="10"/>
        <v>0</v>
      </c>
      <c r="CC37" s="2" t="s">
        <v>71</v>
      </c>
      <c r="CD37" s="2">
        <f t="shared" si="11"/>
        <v>0</v>
      </c>
      <c r="CH37" s="2" t="s">
        <v>165</v>
      </c>
      <c r="CI37" s="21">
        <f t="shared" si="0"/>
        <v>0</v>
      </c>
      <c r="CJ37" s="21">
        <f t="shared" si="1"/>
        <v>0</v>
      </c>
      <c r="CK37" s="21">
        <f t="shared" si="2"/>
        <v>0</v>
      </c>
      <c r="CL37" s="21">
        <f t="shared" si="3"/>
        <v>0</v>
      </c>
      <c r="CM37" s="21">
        <f t="shared" si="4"/>
        <v>0</v>
      </c>
      <c r="CN37" s="21">
        <f t="shared" si="5"/>
        <v>0</v>
      </c>
      <c r="CO37" s="21">
        <f t="shared" si="12"/>
        <v>0</v>
      </c>
      <c r="CP37" s="21">
        <f t="shared" si="13"/>
        <v>0</v>
      </c>
      <c r="CQ37" s="2" t="s">
        <v>63</v>
      </c>
      <c r="CR37" s="21">
        <f>SUM(CP33+CP44+CO56)</f>
        <v>0</v>
      </c>
    </row>
    <row r="38" spans="2:94" ht="18">
      <c r="B38" s="126">
        <v>9</v>
      </c>
      <c r="C38" s="137"/>
      <c r="D38" s="160" t="s">
        <v>113</v>
      </c>
      <c r="E38" s="161"/>
      <c r="F38" s="162"/>
      <c r="G38" s="172">
        <v>42534</v>
      </c>
      <c r="H38" s="173"/>
      <c r="I38" s="173"/>
      <c r="J38" s="174"/>
      <c r="K38" s="138">
        <v>0.875</v>
      </c>
      <c r="L38" s="139"/>
      <c r="M38" s="139"/>
      <c r="N38" s="139"/>
      <c r="O38" s="140"/>
      <c r="P38" s="168" t="str">
        <f>D22</f>
        <v>Belgien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5" t="s">
        <v>9</v>
      </c>
      <c r="AH38" s="93" t="str">
        <f>D23</f>
        <v>Italien</v>
      </c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141"/>
      <c r="AY38" s="166"/>
      <c r="AZ38" s="167"/>
      <c r="BA38" s="6" t="s">
        <v>8</v>
      </c>
      <c r="BB38" s="167"/>
      <c r="BC38" s="167"/>
      <c r="BD38" s="77"/>
      <c r="BE38" s="61"/>
      <c r="BF38" s="61"/>
      <c r="BG38" s="61"/>
      <c r="BH38" s="61"/>
      <c r="BI38" s="62"/>
      <c r="BJ38" s="60"/>
      <c r="BK38" s="61"/>
      <c r="BL38" s="61"/>
      <c r="BM38" s="61"/>
      <c r="BN38" s="61"/>
      <c r="BO38" s="62"/>
      <c r="BQ38" s="2">
        <f t="shared" si="6"/>
        <v>0</v>
      </c>
      <c r="BR38" s="2">
        <f t="shared" si="7"/>
        <v>0</v>
      </c>
      <c r="BS38" s="2">
        <f t="shared" si="8"/>
        <v>0</v>
      </c>
      <c r="BT38" s="2">
        <f t="shared" si="9"/>
        <v>0</v>
      </c>
      <c r="BZ38" s="2">
        <f>IF(CI91=0,1,0)</f>
        <v>1</v>
      </c>
      <c r="CA38" s="2" t="s">
        <v>72</v>
      </c>
      <c r="CB38" s="2">
        <f t="shared" si="10"/>
        <v>0</v>
      </c>
      <c r="CC38" s="2" t="s">
        <v>73</v>
      </c>
      <c r="CD38" s="2">
        <f t="shared" si="11"/>
        <v>0</v>
      </c>
      <c r="CH38" s="2" t="s">
        <v>166</v>
      </c>
      <c r="CI38" s="21">
        <f t="shared" si="0"/>
        <v>0</v>
      </c>
      <c r="CJ38" s="21">
        <f t="shared" si="1"/>
        <v>0</v>
      </c>
      <c r="CK38" s="21">
        <f t="shared" si="2"/>
        <v>0</v>
      </c>
      <c r="CL38" s="21">
        <f t="shared" si="3"/>
        <v>0</v>
      </c>
      <c r="CM38" s="21">
        <f t="shared" si="4"/>
        <v>0</v>
      </c>
      <c r="CN38" s="21">
        <f t="shared" si="5"/>
        <v>0</v>
      </c>
      <c r="CO38" s="21">
        <f t="shared" si="12"/>
        <v>0</v>
      </c>
      <c r="CP38" s="21">
        <f t="shared" si="13"/>
        <v>0</v>
      </c>
    </row>
    <row r="39" spans="2:96" ht="18.75" thickBot="1">
      <c r="B39" s="169">
        <v>10</v>
      </c>
      <c r="C39" s="170"/>
      <c r="D39" s="163" t="s">
        <v>113</v>
      </c>
      <c r="E39" s="164"/>
      <c r="F39" s="165"/>
      <c r="G39" s="175">
        <v>42534</v>
      </c>
      <c r="H39" s="176"/>
      <c r="I39" s="176"/>
      <c r="J39" s="177"/>
      <c r="K39" s="150">
        <v>0.75</v>
      </c>
      <c r="L39" s="151"/>
      <c r="M39" s="151"/>
      <c r="N39" s="151"/>
      <c r="O39" s="152"/>
      <c r="P39" s="171" t="str">
        <f>D24</f>
        <v>Irland</v>
      </c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7" t="s">
        <v>9</v>
      </c>
      <c r="AH39" s="156" t="str">
        <f>D25</f>
        <v>Schweden</v>
      </c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7"/>
      <c r="AY39" s="153"/>
      <c r="AZ39" s="154"/>
      <c r="BA39" s="8" t="s">
        <v>8</v>
      </c>
      <c r="BB39" s="154"/>
      <c r="BC39" s="154"/>
      <c r="BD39" s="78"/>
      <c r="BE39" s="63"/>
      <c r="BF39" s="63"/>
      <c r="BG39" s="63"/>
      <c r="BH39" s="63"/>
      <c r="BI39" s="64"/>
      <c r="BJ39" s="66"/>
      <c r="BK39" s="63"/>
      <c r="BL39" s="63"/>
      <c r="BM39" s="63"/>
      <c r="BN39" s="63"/>
      <c r="BO39" s="64"/>
      <c r="BQ39" s="2">
        <f t="shared" si="6"/>
        <v>0</v>
      </c>
      <c r="BR39" s="2">
        <f t="shared" si="7"/>
        <v>0</v>
      </c>
      <c r="BS39" s="2">
        <f t="shared" si="8"/>
        <v>0</v>
      </c>
      <c r="BT39" s="2">
        <f t="shared" si="9"/>
        <v>0</v>
      </c>
      <c r="BZ39" s="2">
        <f>IF(CI96=0,1,0)</f>
        <v>1</v>
      </c>
      <c r="CA39" s="2" t="s">
        <v>74</v>
      </c>
      <c r="CB39" s="2">
        <f t="shared" si="10"/>
        <v>0</v>
      </c>
      <c r="CC39" s="2" t="s">
        <v>75</v>
      </c>
      <c r="CD39" s="2">
        <f t="shared" si="11"/>
        <v>0</v>
      </c>
      <c r="CH39" s="2" t="s">
        <v>167</v>
      </c>
      <c r="CI39" s="21">
        <f t="shared" si="0"/>
        <v>0</v>
      </c>
      <c r="CJ39" s="21">
        <f t="shared" si="1"/>
        <v>0</v>
      </c>
      <c r="CK39" s="21">
        <f t="shared" si="2"/>
        <v>0</v>
      </c>
      <c r="CL39" s="21">
        <f t="shared" si="3"/>
        <v>0</v>
      </c>
      <c r="CM39" s="21">
        <f t="shared" si="4"/>
        <v>0</v>
      </c>
      <c r="CN39" s="21">
        <f t="shared" si="5"/>
        <v>0</v>
      </c>
      <c r="CO39" s="21">
        <f t="shared" si="12"/>
        <v>0</v>
      </c>
      <c r="CP39" s="21">
        <f t="shared" si="13"/>
        <v>0</v>
      </c>
      <c r="CQ39" s="2" t="s">
        <v>64</v>
      </c>
      <c r="CR39" s="21">
        <f>SUM(CO34+CO47+CP58)</f>
        <v>0</v>
      </c>
    </row>
    <row r="40" spans="2:96" ht="18">
      <c r="B40" s="126">
        <v>11</v>
      </c>
      <c r="C40" s="137"/>
      <c r="D40" s="160" t="s">
        <v>114</v>
      </c>
      <c r="E40" s="161"/>
      <c r="F40" s="162"/>
      <c r="G40" s="172">
        <v>42535</v>
      </c>
      <c r="H40" s="173"/>
      <c r="I40" s="173"/>
      <c r="J40" s="174"/>
      <c r="K40" s="138">
        <v>0.875</v>
      </c>
      <c r="L40" s="139"/>
      <c r="M40" s="139"/>
      <c r="N40" s="139"/>
      <c r="O40" s="140"/>
      <c r="P40" s="168" t="str">
        <f>AF22</f>
        <v>Portugal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5" t="s">
        <v>9</v>
      </c>
      <c r="AH40" s="93" t="str">
        <f>AF23</f>
        <v>Island</v>
      </c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41"/>
      <c r="AY40" s="166"/>
      <c r="AZ40" s="167"/>
      <c r="BA40" s="6" t="s">
        <v>8</v>
      </c>
      <c r="BB40" s="167"/>
      <c r="BC40" s="167"/>
      <c r="BD40" s="79"/>
      <c r="BE40" s="68"/>
      <c r="BF40" s="68"/>
      <c r="BG40" s="68"/>
      <c r="BH40" s="68"/>
      <c r="BI40" s="69"/>
      <c r="BJ40" s="67"/>
      <c r="BK40" s="68"/>
      <c r="BL40" s="68"/>
      <c r="BM40" s="68"/>
      <c r="BN40" s="68"/>
      <c r="BO40" s="69"/>
      <c r="BQ40" s="2">
        <f t="shared" si="6"/>
        <v>0</v>
      </c>
      <c r="BR40" s="2">
        <f t="shared" si="7"/>
        <v>0</v>
      </c>
      <c r="BS40" s="2">
        <f t="shared" si="8"/>
        <v>0</v>
      </c>
      <c r="BT40" s="2">
        <f t="shared" si="9"/>
        <v>0</v>
      </c>
      <c r="BZ40" s="2">
        <f>IF(CI97=0,1,0)</f>
        <v>1</v>
      </c>
      <c r="CA40" s="2" t="s">
        <v>76</v>
      </c>
      <c r="CB40" s="2">
        <f>IF((BZ40=1),IF(BQ40&lt;0,0)+IF(BQ40&gt;0,1),0)</f>
        <v>0</v>
      </c>
      <c r="CC40" s="2" t="s">
        <v>77</v>
      </c>
      <c r="CD40" s="2">
        <f t="shared" si="11"/>
        <v>0</v>
      </c>
      <c r="CH40" s="2" t="s">
        <v>168</v>
      </c>
      <c r="CI40" s="21">
        <f t="shared" si="0"/>
        <v>0</v>
      </c>
      <c r="CJ40" s="21">
        <f t="shared" si="1"/>
        <v>0</v>
      </c>
      <c r="CK40" s="21">
        <f t="shared" si="2"/>
        <v>0</v>
      </c>
      <c r="CL40" s="21">
        <f t="shared" si="3"/>
        <v>0</v>
      </c>
      <c r="CM40" s="21">
        <f t="shared" si="4"/>
        <v>0</v>
      </c>
      <c r="CN40" s="21">
        <f t="shared" si="5"/>
        <v>0</v>
      </c>
      <c r="CO40" s="21">
        <f t="shared" si="12"/>
        <v>0</v>
      </c>
      <c r="CP40" s="21">
        <f t="shared" si="13"/>
        <v>0</v>
      </c>
      <c r="CQ40" s="2" t="s">
        <v>65</v>
      </c>
      <c r="CR40" s="21">
        <f>SUM(CP34+CO46+CO59)</f>
        <v>0</v>
      </c>
    </row>
    <row r="41" spans="2:96" ht="18.75" thickBot="1">
      <c r="B41" s="105">
        <v>12</v>
      </c>
      <c r="C41" s="155"/>
      <c r="D41" s="163" t="s">
        <v>114</v>
      </c>
      <c r="E41" s="164"/>
      <c r="F41" s="165"/>
      <c r="G41" s="175">
        <v>42535</v>
      </c>
      <c r="H41" s="176"/>
      <c r="I41" s="176"/>
      <c r="J41" s="177"/>
      <c r="K41" s="150">
        <v>0.75</v>
      </c>
      <c r="L41" s="151"/>
      <c r="M41" s="151"/>
      <c r="N41" s="151"/>
      <c r="O41" s="152"/>
      <c r="P41" s="171" t="str">
        <f>AF24</f>
        <v>Österreich</v>
      </c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7" t="s">
        <v>9</v>
      </c>
      <c r="AH41" s="156" t="str">
        <f>AF25</f>
        <v>Ungarn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7"/>
      <c r="AY41" s="153"/>
      <c r="AZ41" s="154"/>
      <c r="BA41" s="8" t="s">
        <v>8</v>
      </c>
      <c r="BB41" s="154"/>
      <c r="BC41" s="154"/>
      <c r="BD41" s="76"/>
      <c r="BE41" s="58"/>
      <c r="BF41" s="58"/>
      <c r="BG41" s="58"/>
      <c r="BH41" s="58"/>
      <c r="BI41" s="59"/>
      <c r="BJ41" s="65"/>
      <c r="BK41" s="58"/>
      <c r="BL41" s="58"/>
      <c r="BM41" s="58"/>
      <c r="BN41" s="58"/>
      <c r="BO41" s="59"/>
      <c r="BQ41" s="2">
        <f t="shared" si="6"/>
        <v>0</v>
      </c>
      <c r="BR41" s="2">
        <f t="shared" si="7"/>
        <v>0</v>
      </c>
      <c r="BS41" s="2">
        <f t="shared" si="8"/>
        <v>0</v>
      </c>
      <c r="BT41" s="2">
        <f t="shared" si="9"/>
        <v>0</v>
      </c>
      <c r="BZ41" s="2">
        <f>IF(CI110=0,1,0)</f>
        <v>1</v>
      </c>
      <c r="CA41" s="2" t="s">
        <v>78</v>
      </c>
      <c r="CB41" s="2">
        <f t="shared" si="10"/>
        <v>0</v>
      </c>
      <c r="CC41" s="2" t="s">
        <v>79</v>
      </c>
      <c r="CD41" s="2">
        <f t="shared" si="11"/>
        <v>0</v>
      </c>
      <c r="CH41" s="2" t="s">
        <v>169</v>
      </c>
      <c r="CI41" s="21">
        <f t="shared" si="0"/>
        <v>0</v>
      </c>
      <c r="CJ41" s="21">
        <f t="shared" si="1"/>
        <v>0</v>
      </c>
      <c r="CK41" s="21">
        <f t="shared" si="2"/>
        <v>0</v>
      </c>
      <c r="CL41" s="21">
        <f t="shared" si="3"/>
        <v>0</v>
      </c>
      <c r="CM41" s="21">
        <f t="shared" si="4"/>
        <v>0</v>
      </c>
      <c r="CN41" s="21">
        <f t="shared" si="5"/>
        <v>0</v>
      </c>
      <c r="CO41" s="21">
        <f t="shared" si="12"/>
        <v>0</v>
      </c>
      <c r="CP41" s="21">
        <f t="shared" si="13"/>
        <v>0</v>
      </c>
      <c r="CQ41" s="2" t="s">
        <v>66</v>
      </c>
      <c r="CR41" s="21">
        <f>SUM(CO35+CP47+CP59)</f>
        <v>0</v>
      </c>
    </row>
    <row r="42" spans="2:96" ht="18">
      <c r="B42" s="169">
        <v>13</v>
      </c>
      <c r="C42" s="170"/>
      <c r="D42" s="160" t="s">
        <v>109</v>
      </c>
      <c r="E42" s="161"/>
      <c r="F42" s="162"/>
      <c r="G42" s="172">
        <v>42536</v>
      </c>
      <c r="H42" s="173"/>
      <c r="I42" s="173"/>
      <c r="J42" s="174"/>
      <c r="K42" s="138">
        <v>0.75</v>
      </c>
      <c r="L42" s="139"/>
      <c r="M42" s="139"/>
      <c r="N42" s="139"/>
      <c r="O42" s="140"/>
      <c r="P42" s="168" t="str">
        <f>D11</f>
        <v>Rumänien</v>
      </c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5" t="s">
        <v>9</v>
      </c>
      <c r="AH42" s="93" t="str">
        <f>D13</f>
        <v>Schweiz</v>
      </c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41"/>
      <c r="AY42" s="166"/>
      <c r="AZ42" s="167"/>
      <c r="BA42" s="6" t="s">
        <v>8</v>
      </c>
      <c r="BB42" s="167"/>
      <c r="BC42" s="167"/>
      <c r="BD42" s="77"/>
      <c r="BE42" s="61"/>
      <c r="BF42" s="61"/>
      <c r="BG42" s="61"/>
      <c r="BH42" s="61"/>
      <c r="BI42" s="62"/>
      <c r="BJ42" s="60"/>
      <c r="BK42" s="61"/>
      <c r="BL42" s="61"/>
      <c r="BM42" s="61"/>
      <c r="BN42" s="61"/>
      <c r="BO42" s="62"/>
      <c r="BQ42" s="2">
        <f t="shared" si="6"/>
        <v>0</v>
      </c>
      <c r="BR42" s="2">
        <f t="shared" si="7"/>
        <v>0</v>
      </c>
      <c r="BS42" s="2">
        <f t="shared" si="8"/>
        <v>0</v>
      </c>
      <c r="BT42" s="2">
        <f t="shared" si="9"/>
        <v>0</v>
      </c>
      <c r="BZ42" s="2">
        <f>IF(CI71=0,1,0)</f>
        <v>1</v>
      </c>
      <c r="CA42" s="2" t="s">
        <v>51</v>
      </c>
      <c r="CB42" s="2">
        <f>IF((BZ42=1),IF(BQ42&lt;0,0)+IF(BQ42&gt;0,1),0)</f>
        <v>0</v>
      </c>
      <c r="CC42" s="2" t="s">
        <v>52</v>
      </c>
      <c r="CD42" s="2">
        <f aca="true" t="shared" si="14" ref="CD42:CD53">IF((BZ42=1),IF(BQ42&lt;0,1)+IF(BQ42&gt;0,0),0)</f>
        <v>0</v>
      </c>
      <c r="CH42" s="2" t="s">
        <v>188</v>
      </c>
      <c r="CI42" s="21">
        <f t="shared" si="0"/>
        <v>0</v>
      </c>
      <c r="CJ42" s="21">
        <f t="shared" si="1"/>
        <v>0</v>
      </c>
      <c r="CK42" s="21">
        <f t="shared" si="2"/>
        <v>0</v>
      </c>
      <c r="CL42" s="21">
        <f t="shared" si="3"/>
        <v>0</v>
      </c>
      <c r="CM42" s="21">
        <f t="shared" si="4"/>
        <v>0</v>
      </c>
      <c r="CN42" s="21">
        <f t="shared" si="5"/>
        <v>0</v>
      </c>
      <c r="CO42" s="21">
        <f t="shared" si="12"/>
        <v>0</v>
      </c>
      <c r="CP42" s="21">
        <f t="shared" si="13"/>
        <v>0</v>
      </c>
      <c r="CQ42" s="2" t="s">
        <v>67</v>
      </c>
      <c r="CR42" s="21">
        <f>SUM(CP35+CP46+CO58)</f>
        <v>0</v>
      </c>
    </row>
    <row r="43" spans="2:94" ht="18.75" thickBot="1">
      <c r="B43" s="105">
        <v>14</v>
      </c>
      <c r="C43" s="155"/>
      <c r="D43" s="163" t="s">
        <v>109</v>
      </c>
      <c r="E43" s="164"/>
      <c r="F43" s="165"/>
      <c r="G43" s="175">
        <v>42536</v>
      </c>
      <c r="H43" s="176"/>
      <c r="I43" s="176"/>
      <c r="J43" s="177"/>
      <c r="K43" s="150">
        <v>0.875</v>
      </c>
      <c r="L43" s="151"/>
      <c r="M43" s="151"/>
      <c r="N43" s="151"/>
      <c r="O43" s="152"/>
      <c r="P43" s="171" t="str">
        <f>D10</f>
        <v>Frankreich</v>
      </c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7" t="s">
        <v>9</v>
      </c>
      <c r="AH43" s="156" t="str">
        <f>D12</f>
        <v>Albanien</v>
      </c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7"/>
      <c r="AY43" s="153"/>
      <c r="AZ43" s="154"/>
      <c r="BA43" s="8" t="s">
        <v>8</v>
      </c>
      <c r="BB43" s="154"/>
      <c r="BC43" s="154"/>
      <c r="BD43" s="78"/>
      <c r="BE43" s="63"/>
      <c r="BF43" s="63"/>
      <c r="BG43" s="63"/>
      <c r="BH43" s="63"/>
      <c r="BI43" s="64"/>
      <c r="BJ43" s="66"/>
      <c r="BK43" s="63"/>
      <c r="BL43" s="63"/>
      <c r="BM43" s="63"/>
      <c r="BN43" s="63"/>
      <c r="BO43" s="64"/>
      <c r="BQ43" s="2">
        <f t="shared" si="6"/>
        <v>0</v>
      </c>
      <c r="BR43" s="2">
        <f t="shared" si="7"/>
        <v>0</v>
      </c>
      <c r="BS43" s="2">
        <f t="shared" si="8"/>
        <v>0</v>
      </c>
      <c r="BT43" s="2">
        <f t="shared" si="9"/>
        <v>0</v>
      </c>
      <c r="BZ43" s="2">
        <f>IF(CI68=0,1,0)</f>
        <v>1</v>
      </c>
      <c r="CA43" s="2" t="s">
        <v>49</v>
      </c>
      <c r="CB43" s="2">
        <f>IF((BZ43=1),IF(BQ43&lt;0,0)+IF(BQ43&gt;0,1),0)</f>
        <v>0</v>
      </c>
      <c r="CC43" s="2" t="s">
        <v>50</v>
      </c>
      <c r="CD43" s="2">
        <f t="shared" si="14"/>
        <v>0</v>
      </c>
      <c r="CH43" s="2" t="s">
        <v>170</v>
      </c>
      <c r="CI43" s="21">
        <f t="shared" si="0"/>
        <v>0</v>
      </c>
      <c r="CJ43" s="21">
        <f t="shared" si="1"/>
        <v>0</v>
      </c>
      <c r="CK43" s="21">
        <f t="shared" si="2"/>
        <v>0</v>
      </c>
      <c r="CL43" s="21">
        <f t="shared" si="3"/>
        <v>0</v>
      </c>
      <c r="CM43" s="21">
        <f t="shared" si="4"/>
        <v>0</v>
      </c>
      <c r="CN43" s="21">
        <f t="shared" si="5"/>
        <v>0</v>
      </c>
      <c r="CO43" s="21">
        <f t="shared" si="12"/>
        <v>0</v>
      </c>
      <c r="CP43" s="21">
        <f t="shared" si="13"/>
        <v>0</v>
      </c>
    </row>
    <row r="44" spans="2:96" ht="18">
      <c r="B44" s="169">
        <v>15</v>
      </c>
      <c r="C44" s="170"/>
      <c r="D44" s="160" t="s">
        <v>110</v>
      </c>
      <c r="E44" s="161"/>
      <c r="F44" s="162"/>
      <c r="G44" s="172">
        <v>42536</v>
      </c>
      <c r="H44" s="173"/>
      <c r="I44" s="173"/>
      <c r="J44" s="174"/>
      <c r="K44" s="138">
        <v>0.625</v>
      </c>
      <c r="L44" s="139"/>
      <c r="M44" s="139"/>
      <c r="N44" s="139"/>
      <c r="O44" s="140"/>
      <c r="P44" s="168" t="str">
        <f>AF11</f>
        <v>Russland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5" t="s">
        <v>9</v>
      </c>
      <c r="AH44" s="93" t="str">
        <f>AF13</f>
        <v>Slowakei</v>
      </c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41"/>
      <c r="AY44" s="166"/>
      <c r="AZ44" s="167"/>
      <c r="BA44" s="6" t="s">
        <v>8</v>
      </c>
      <c r="BB44" s="167"/>
      <c r="BC44" s="167"/>
      <c r="BD44" s="79"/>
      <c r="BE44" s="68"/>
      <c r="BF44" s="68"/>
      <c r="BG44" s="68"/>
      <c r="BH44" s="68"/>
      <c r="BI44" s="69"/>
      <c r="BJ44" s="67"/>
      <c r="BK44" s="68"/>
      <c r="BL44" s="68"/>
      <c r="BM44" s="68"/>
      <c r="BN44" s="68"/>
      <c r="BO44" s="69"/>
      <c r="BQ44" s="2">
        <f t="shared" si="6"/>
        <v>0</v>
      </c>
      <c r="BR44" s="2">
        <f>IF((OR(AY44="",BB44="")),0,IF(BQ44&lt;0,0)+IF(BQ44=0,1)+IF(BQ44&gt;0,3))</f>
        <v>0</v>
      </c>
      <c r="BS44" s="2">
        <f>IF((OR(AY44="",BB44="")),0,IF(BQ44&lt;0,3)+IF(BQ44=0,1)+IF(BQ44&gt;0,0))</f>
        <v>0</v>
      </c>
      <c r="BT44" s="2">
        <f t="shared" si="9"/>
        <v>0</v>
      </c>
      <c r="BZ44" s="2">
        <f>IF(CI77=0,1,0)</f>
        <v>1</v>
      </c>
      <c r="CA44" s="2" t="s">
        <v>61</v>
      </c>
      <c r="CB44" s="2">
        <f>IF((BZ44=1),IF(BQ44&lt;0,0)+IF(BQ44&gt;0,1),0)</f>
        <v>0</v>
      </c>
      <c r="CC44" s="2" t="s">
        <v>63</v>
      </c>
      <c r="CD44" s="2">
        <f t="shared" si="14"/>
        <v>0</v>
      </c>
      <c r="CH44" s="2" t="s">
        <v>189</v>
      </c>
      <c r="CI44" s="21">
        <f t="shared" si="0"/>
        <v>0</v>
      </c>
      <c r="CJ44" s="21">
        <f t="shared" si="1"/>
        <v>0</v>
      </c>
      <c r="CK44" s="21">
        <f t="shared" si="2"/>
        <v>0</v>
      </c>
      <c r="CL44" s="21">
        <f t="shared" si="3"/>
        <v>0</v>
      </c>
      <c r="CM44" s="21">
        <f t="shared" si="4"/>
        <v>0</v>
      </c>
      <c r="CN44" s="21">
        <f t="shared" si="5"/>
        <v>0</v>
      </c>
      <c r="CO44" s="21">
        <f t="shared" si="12"/>
        <v>0</v>
      </c>
      <c r="CP44" s="21">
        <f t="shared" si="13"/>
        <v>0</v>
      </c>
      <c r="CQ44" s="2" t="s">
        <v>68</v>
      </c>
      <c r="CR44" s="21">
        <f>SUM(CO36+CO49+CP60)</f>
        <v>0</v>
      </c>
    </row>
    <row r="45" spans="2:96" ht="18.75" thickBot="1">
      <c r="B45" s="105">
        <v>16</v>
      </c>
      <c r="C45" s="155"/>
      <c r="D45" s="163" t="s">
        <v>110</v>
      </c>
      <c r="E45" s="164"/>
      <c r="F45" s="165"/>
      <c r="G45" s="175">
        <v>42537</v>
      </c>
      <c r="H45" s="176"/>
      <c r="I45" s="176"/>
      <c r="J45" s="177"/>
      <c r="K45" s="150">
        <v>0.625</v>
      </c>
      <c r="L45" s="151"/>
      <c r="M45" s="151"/>
      <c r="N45" s="151"/>
      <c r="O45" s="152"/>
      <c r="P45" s="171" t="str">
        <f>AF10</f>
        <v>England</v>
      </c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7" t="s">
        <v>9</v>
      </c>
      <c r="AH45" s="156" t="str">
        <f>AF12</f>
        <v>Wales</v>
      </c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7"/>
      <c r="AY45" s="153"/>
      <c r="AZ45" s="154"/>
      <c r="BA45" s="8" t="s">
        <v>8</v>
      </c>
      <c r="BB45" s="154"/>
      <c r="BC45" s="154"/>
      <c r="BD45" s="76"/>
      <c r="BE45" s="58"/>
      <c r="BF45" s="58"/>
      <c r="BG45" s="58"/>
      <c r="BH45" s="58"/>
      <c r="BI45" s="59"/>
      <c r="BJ45" s="65"/>
      <c r="BK45" s="58"/>
      <c r="BL45" s="58"/>
      <c r="BM45" s="58"/>
      <c r="BN45" s="58"/>
      <c r="BO45" s="59"/>
      <c r="BQ45" s="2">
        <f t="shared" si="6"/>
        <v>0</v>
      </c>
      <c r="BR45" s="2">
        <f>IF((OR(AY45="",BB45="")),0,IF(BQ45&lt;0,0)+IF(BQ45=0,1)+IF(BQ45&gt;0,3))</f>
        <v>0</v>
      </c>
      <c r="BS45" s="2">
        <f>IF((OR(AY45="",BB45="")),0,IF(BQ45&lt;0,3)+IF(BQ45=0,1)+IF(BQ45&gt;0,0))</f>
        <v>0</v>
      </c>
      <c r="BT45" s="2">
        <f>IF((OR(AY45="",BB45="")),0,1)</f>
        <v>0</v>
      </c>
      <c r="BZ45" s="2">
        <f>IF(CI74=0,1,0)</f>
        <v>1</v>
      </c>
      <c r="CA45" s="2" t="s">
        <v>60</v>
      </c>
      <c r="CB45" s="2">
        <f>IF((BZ45=1),IF(BQ45&lt;0,0)+IF(BQ45&gt;0,1),0)</f>
        <v>0</v>
      </c>
      <c r="CC45" s="2" t="s">
        <v>62</v>
      </c>
      <c r="CD45" s="2">
        <f t="shared" si="14"/>
        <v>0</v>
      </c>
      <c r="CH45" s="2" t="s">
        <v>171</v>
      </c>
      <c r="CI45" s="21">
        <f t="shared" si="0"/>
        <v>0</v>
      </c>
      <c r="CJ45" s="21">
        <f t="shared" si="1"/>
        <v>0</v>
      </c>
      <c r="CK45" s="21">
        <f t="shared" si="2"/>
        <v>0</v>
      </c>
      <c r="CL45" s="21">
        <f t="shared" si="3"/>
        <v>0</v>
      </c>
      <c r="CM45" s="21">
        <f t="shared" si="4"/>
        <v>0</v>
      </c>
      <c r="CN45" s="21">
        <f t="shared" si="5"/>
        <v>0</v>
      </c>
      <c r="CO45" s="21">
        <f t="shared" si="12"/>
        <v>0</v>
      </c>
      <c r="CP45" s="21">
        <f t="shared" si="13"/>
        <v>0</v>
      </c>
      <c r="CQ45" s="2" t="s">
        <v>69</v>
      </c>
      <c r="CR45" s="21">
        <f>SUM(CP36+CO48+CO61)</f>
        <v>0</v>
      </c>
    </row>
    <row r="46" spans="2:96" ht="18">
      <c r="B46" s="169">
        <v>17</v>
      </c>
      <c r="C46" s="170"/>
      <c r="D46" s="160" t="s">
        <v>111</v>
      </c>
      <c r="E46" s="161"/>
      <c r="F46" s="162"/>
      <c r="G46" s="172">
        <v>42537</v>
      </c>
      <c r="H46" s="173"/>
      <c r="I46" s="173"/>
      <c r="J46" s="174"/>
      <c r="K46" s="138">
        <v>0.75</v>
      </c>
      <c r="L46" s="139"/>
      <c r="M46" s="139"/>
      <c r="N46" s="139"/>
      <c r="O46" s="140"/>
      <c r="P46" s="168" t="str">
        <f>D17</f>
        <v>Ukraine</v>
      </c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5" t="s">
        <v>9</v>
      </c>
      <c r="AH46" s="93" t="str">
        <f>D19</f>
        <v>Nordirland</v>
      </c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141"/>
      <c r="AY46" s="166"/>
      <c r="AZ46" s="167"/>
      <c r="BA46" s="6" t="s">
        <v>8</v>
      </c>
      <c r="BB46" s="167"/>
      <c r="BC46" s="167"/>
      <c r="BD46" s="77"/>
      <c r="BE46" s="61"/>
      <c r="BF46" s="61"/>
      <c r="BG46" s="61"/>
      <c r="BH46" s="61"/>
      <c r="BI46" s="62"/>
      <c r="BJ46" s="60"/>
      <c r="BK46" s="61"/>
      <c r="BL46" s="61"/>
      <c r="BM46" s="61"/>
      <c r="BN46" s="61"/>
      <c r="BO46" s="62"/>
      <c r="BQ46" s="2">
        <f>AY46-BB46</f>
        <v>0</v>
      </c>
      <c r="BR46" s="2">
        <f t="shared" si="7"/>
        <v>0</v>
      </c>
      <c r="BS46" s="2">
        <f t="shared" si="8"/>
        <v>0</v>
      </c>
      <c r="BT46" s="2">
        <f t="shared" si="9"/>
        <v>0</v>
      </c>
      <c r="BZ46" s="2">
        <f>IF(CI83=0,1,0)</f>
        <v>1</v>
      </c>
      <c r="CA46" s="2" t="s">
        <v>65</v>
      </c>
      <c r="CB46" s="2">
        <f t="shared" si="10"/>
        <v>0</v>
      </c>
      <c r="CC46" s="2" t="s">
        <v>67</v>
      </c>
      <c r="CD46" s="2">
        <f t="shared" si="14"/>
        <v>0</v>
      </c>
      <c r="CH46" s="2" t="s">
        <v>192</v>
      </c>
      <c r="CI46" s="21">
        <f t="shared" si="0"/>
        <v>0</v>
      </c>
      <c r="CJ46" s="21">
        <f t="shared" si="1"/>
        <v>0</v>
      </c>
      <c r="CK46" s="21">
        <f t="shared" si="2"/>
        <v>0</v>
      </c>
      <c r="CL46" s="21">
        <f t="shared" si="3"/>
        <v>0</v>
      </c>
      <c r="CM46" s="21">
        <f t="shared" si="4"/>
        <v>0</v>
      </c>
      <c r="CN46" s="21">
        <f t="shared" si="5"/>
        <v>0</v>
      </c>
      <c r="CO46" s="21">
        <f t="shared" si="12"/>
        <v>0</v>
      </c>
      <c r="CP46" s="21">
        <f t="shared" si="13"/>
        <v>0</v>
      </c>
      <c r="CQ46" s="2" t="s">
        <v>70</v>
      </c>
      <c r="CR46" s="21">
        <f>SUM(CO37+CP49+CP61)</f>
        <v>0</v>
      </c>
    </row>
    <row r="47" spans="2:96" ht="18.75" thickBot="1">
      <c r="B47" s="105">
        <v>18</v>
      </c>
      <c r="C47" s="155"/>
      <c r="D47" s="285" t="s">
        <v>111</v>
      </c>
      <c r="E47" s="286"/>
      <c r="F47" s="287"/>
      <c r="G47" s="280">
        <v>42537</v>
      </c>
      <c r="H47" s="281"/>
      <c r="I47" s="281"/>
      <c r="J47" s="282"/>
      <c r="K47" s="150">
        <v>0.875</v>
      </c>
      <c r="L47" s="151"/>
      <c r="M47" s="151"/>
      <c r="N47" s="151"/>
      <c r="O47" s="152"/>
      <c r="P47" s="171" t="str">
        <f>D16</f>
        <v>Deutschland</v>
      </c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7" t="s">
        <v>9</v>
      </c>
      <c r="AH47" s="156" t="str">
        <f>D18</f>
        <v>Polen</v>
      </c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3"/>
      <c r="AZ47" s="154"/>
      <c r="BA47" s="8" t="s">
        <v>8</v>
      </c>
      <c r="BB47" s="154"/>
      <c r="BC47" s="154"/>
      <c r="BD47" s="78"/>
      <c r="BE47" s="63"/>
      <c r="BF47" s="63"/>
      <c r="BG47" s="63"/>
      <c r="BH47" s="63"/>
      <c r="BI47" s="64"/>
      <c r="BJ47" s="66"/>
      <c r="BK47" s="63"/>
      <c r="BL47" s="63"/>
      <c r="BM47" s="63"/>
      <c r="BN47" s="63"/>
      <c r="BO47" s="64"/>
      <c r="BQ47" s="2">
        <f t="shared" si="6"/>
        <v>0</v>
      </c>
      <c r="BR47" s="2">
        <f t="shared" si="7"/>
        <v>0</v>
      </c>
      <c r="BS47" s="2">
        <f t="shared" si="8"/>
        <v>0</v>
      </c>
      <c r="BT47" s="2">
        <f t="shared" si="9"/>
        <v>0</v>
      </c>
      <c r="BZ47" s="2">
        <f>IF(CI80=0,1,0)</f>
        <v>1</v>
      </c>
      <c r="CA47" s="2" t="s">
        <v>64</v>
      </c>
      <c r="CB47" s="2">
        <f t="shared" si="10"/>
        <v>0</v>
      </c>
      <c r="CC47" s="2" t="s">
        <v>66</v>
      </c>
      <c r="CD47" s="2">
        <f t="shared" si="14"/>
        <v>0</v>
      </c>
      <c r="CH47" s="2" t="s">
        <v>172</v>
      </c>
      <c r="CI47" s="21">
        <f t="shared" si="0"/>
        <v>0</v>
      </c>
      <c r="CJ47" s="21">
        <f t="shared" si="1"/>
        <v>0</v>
      </c>
      <c r="CK47" s="21">
        <f t="shared" si="2"/>
        <v>0</v>
      </c>
      <c r="CL47" s="21">
        <f t="shared" si="3"/>
        <v>0</v>
      </c>
      <c r="CM47" s="21">
        <f t="shared" si="4"/>
        <v>0</v>
      </c>
      <c r="CN47" s="21">
        <f t="shared" si="5"/>
        <v>0</v>
      </c>
      <c r="CO47" s="21">
        <f t="shared" si="12"/>
        <v>0</v>
      </c>
      <c r="CP47" s="21">
        <f t="shared" si="13"/>
        <v>0</v>
      </c>
      <c r="CQ47" s="2" t="s">
        <v>71</v>
      </c>
      <c r="CR47" s="21">
        <f>SUM(CP37+CP48+CO60)</f>
        <v>0</v>
      </c>
    </row>
    <row r="48" spans="2:94" ht="18">
      <c r="B48" s="169">
        <v>19</v>
      </c>
      <c r="C48" s="170"/>
      <c r="D48" s="160" t="s">
        <v>112</v>
      </c>
      <c r="E48" s="161"/>
      <c r="F48" s="162"/>
      <c r="G48" s="172">
        <v>42538</v>
      </c>
      <c r="H48" s="173"/>
      <c r="I48" s="173"/>
      <c r="J48" s="174"/>
      <c r="K48" s="138">
        <v>0.75</v>
      </c>
      <c r="L48" s="139"/>
      <c r="M48" s="139"/>
      <c r="N48" s="139"/>
      <c r="O48" s="140"/>
      <c r="P48" s="168" t="str">
        <f>AF17</f>
        <v>Tschechien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5" t="s">
        <v>9</v>
      </c>
      <c r="AH48" s="93" t="str">
        <f>AF19</f>
        <v>Kroatien</v>
      </c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141"/>
      <c r="AY48" s="166"/>
      <c r="AZ48" s="167"/>
      <c r="BA48" s="6" t="s">
        <v>8</v>
      </c>
      <c r="BB48" s="167"/>
      <c r="BC48" s="167"/>
      <c r="BD48" s="79"/>
      <c r="BE48" s="68"/>
      <c r="BF48" s="68"/>
      <c r="BG48" s="68"/>
      <c r="BH48" s="68"/>
      <c r="BI48" s="69"/>
      <c r="BJ48" s="67"/>
      <c r="BK48" s="68"/>
      <c r="BL48" s="68"/>
      <c r="BM48" s="68"/>
      <c r="BN48" s="68"/>
      <c r="BO48" s="69"/>
      <c r="BQ48" s="2">
        <f t="shared" si="6"/>
        <v>0</v>
      </c>
      <c r="BR48" s="2">
        <f t="shared" si="7"/>
        <v>0</v>
      </c>
      <c r="BS48" s="2">
        <f t="shared" si="8"/>
        <v>0</v>
      </c>
      <c r="BT48" s="2">
        <f t="shared" si="9"/>
        <v>0</v>
      </c>
      <c r="BZ48" s="2">
        <f>IF(CI89=0,1,0)</f>
        <v>1</v>
      </c>
      <c r="CA48" s="2" t="s">
        <v>69</v>
      </c>
      <c r="CB48" s="2">
        <f t="shared" si="10"/>
        <v>0</v>
      </c>
      <c r="CC48" s="2" t="s">
        <v>71</v>
      </c>
      <c r="CD48" s="2">
        <f t="shared" si="14"/>
        <v>0</v>
      </c>
      <c r="CH48" s="2" t="s">
        <v>190</v>
      </c>
      <c r="CI48" s="21">
        <f t="shared" si="0"/>
        <v>0</v>
      </c>
      <c r="CJ48" s="21">
        <f t="shared" si="1"/>
        <v>0</v>
      </c>
      <c r="CK48" s="21">
        <f t="shared" si="2"/>
        <v>0</v>
      </c>
      <c r="CL48" s="21">
        <f t="shared" si="3"/>
        <v>0</v>
      </c>
      <c r="CM48" s="21">
        <f t="shared" si="4"/>
        <v>0</v>
      </c>
      <c r="CN48" s="21">
        <f t="shared" si="5"/>
        <v>0</v>
      </c>
      <c r="CO48" s="21">
        <f t="shared" si="12"/>
        <v>0</v>
      </c>
      <c r="CP48" s="21">
        <f t="shared" si="13"/>
        <v>0</v>
      </c>
    </row>
    <row r="49" spans="2:96" ht="18.75" thickBot="1">
      <c r="B49" s="105">
        <v>20</v>
      </c>
      <c r="C49" s="155"/>
      <c r="D49" s="163" t="s">
        <v>112</v>
      </c>
      <c r="E49" s="164"/>
      <c r="F49" s="165"/>
      <c r="G49" s="175">
        <v>42538</v>
      </c>
      <c r="H49" s="176"/>
      <c r="I49" s="176"/>
      <c r="J49" s="177"/>
      <c r="K49" s="253">
        <v>0.875</v>
      </c>
      <c r="L49" s="254"/>
      <c r="M49" s="254"/>
      <c r="N49" s="254"/>
      <c r="O49" s="255"/>
      <c r="P49" s="262" t="str">
        <f>AF16</f>
        <v>Spanien</v>
      </c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9" t="s">
        <v>9</v>
      </c>
      <c r="AH49" s="263" t="str">
        <f>AF18</f>
        <v>Türkei</v>
      </c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75"/>
      <c r="AY49" s="276"/>
      <c r="AZ49" s="277"/>
      <c r="BA49" s="10" t="s">
        <v>8</v>
      </c>
      <c r="BB49" s="277"/>
      <c r="BC49" s="277"/>
      <c r="BD49" s="76"/>
      <c r="BE49" s="58"/>
      <c r="BF49" s="58"/>
      <c r="BG49" s="58"/>
      <c r="BH49" s="58"/>
      <c r="BI49" s="59"/>
      <c r="BJ49" s="65"/>
      <c r="BK49" s="58"/>
      <c r="BL49" s="58"/>
      <c r="BM49" s="58"/>
      <c r="BN49" s="58"/>
      <c r="BO49" s="59"/>
      <c r="BQ49" s="2">
        <f>AY49-BB49</f>
        <v>0</v>
      </c>
      <c r="BR49" s="2">
        <f>IF((OR(AY49="",BB49="")),0,IF(BQ49&lt;0,0)+IF(BQ49=0,1)+IF(BQ49&gt;0,3))</f>
        <v>0</v>
      </c>
      <c r="BS49" s="2">
        <f>IF((OR(AY49="",BB49="")),0,IF(BQ49&lt;0,3)+IF(BQ49=0,1)+IF(BQ49&gt;0,0))</f>
        <v>0</v>
      </c>
      <c r="BT49" s="2">
        <f>IF((OR(AY49="",BB49="")),0,1)</f>
        <v>0</v>
      </c>
      <c r="BZ49" s="2">
        <f>IF(CI86=0,1,0)</f>
        <v>1</v>
      </c>
      <c r="CA49" s="2" t="s">
        <v>68</v>
      </c>
      <c r="CB49" s="2">
        <f t="shared" si="10"/>
        <v>0</v>
      </c>
      <c r="CC49" s="2" t="s">
        <v>70</v>
      </c>
      <c r="CD49" s="2">
        <f t="shared" si="14"/>
        <v>0</v>
      </c>
      <c r="CH49" s="2" t="s">
        <v>173</v>
      </c>
      <c r="CI49" s="21">
        <f t="shared" si="0"/>
        <v>0</v>
      </c>
      <c r="CJ49" s="21">
        <f t="shared" si="1"/>
        <v>0</v>
      </c>
      <c r="CK49" s="21">
        <f t="shared" si="2"/>
        <v>0</v>
      </c>
      <c r="CL49" s="21">
        <f t="shared" si="3"/>
        <v>0</v>
      </c>
      <c r="CM49" s="21">
        <f t="shared" si="4"/>
        <v>0</v>
      </c>
      <c r="CN49" s="21">
        <f t="shared" si="5"/>
        <v>0</v>
      </c>
      <c r="CO49" s="21">
        <f t="shared" si="12"/>
        <v>0</v>
      </c>
      <c r="CP49" s="21">
        <f t="shared" si="13"/>
        <v>0</v>
      </c>
      <c r="CQ49" s="2" t="s">
        <v>72</v>
      </c>
      <c r="CR49" s="21">
        <f>SUM(CO38+CO51+CP62)</f>
        <v>0</v>
      </c>
    </row>
    <row r="50" spans="2:96" ht="18">
      <c r="B50" s="169">
        <v>21</v>
      </c>
      <c r="C50" s="170"/>
      <c r="D50" s="160" t="s">
        <v>113</v>
      </c>
      <c r="E50" s="161"/>
      <c r="F50" s="162"/>
      <c r="G50" s="172">
        <v>42538</v>
      </c>
      <c r="H50" s="173"/>
      <c r="I50" s="173"/>
      <c r="J50" s="174"/>
      <c r="K50" s="138">
        <v>0.625</v>
      </c>
      <c r="L50" s="139"/>
      <c r="M50" s="139"/>
      <c r="N50" s="139"/>
      <c r="O50" s="140"/>
      <c r="P50" s="168" t="str">
        <f>D23</f>
        <v>Italien</v>
      </c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41" t="s">
        <v>9</v>
      </c>
      <c r="AH50" s="93" t="str">
        <f>D25</f>
        <v>Schweden</v>
      </c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141"/>
      <c r="AY50" s="278"/>
      <c r="AZ50" s="279"/>
      <c r="BA50" s="6" t="s">
        <v>8</v>
      </c>
      <c r="BB50" s="279"/>
      <c r="BC50" s="279"/>
      <c r="BD50" s="77"/>
      <c r="BE50" s="61"/>
      <c r="BF50" s="61"/>
      <c r="BG50" s="61"/>
      <c r="BH50" s="61"/>
      <c r="BI50" s="62"/>
      <c r="BJ50" s="60"/>
      <c r="BK50" s="61"/>
      <c r="BL50" s="61"/>
      <c r="BM50" s="61"/>
      <c r="BN50" s="61"/>
      <c r="BO50" s="62"/>
      <c r="BQ50" s="2">
        <f t="shared" si="6"/>
        <v>0</v>
      </c>
      <c r="BR50" s="2">
        <f t="shared" si="7"/>
        <v>0</v>
      </c>
      <c r="BS50" s="2">
        <f t="shared" si="8"/>
        <v>0</v>
      </c>
      <c r="BT50" s="2">
        <f t="shared" si="9"/>
        <v>0</v>
      </c>
      <c r="BZ50" s="2">
        <f>IF(CI95=0,1,0)</f>
        <v>1</v>
      </c>
      <c r="CA50" s="2" t="s">
        <v>73</v>
      </c>
      <c r="CB50" s="2">
        <f t="shared" si="10"/>
        <v>0</v>
      </c>
      <c r="CC50" s="2" t="s">
        <v>75</v>
      </c>
      <c r="CD50" s="2">
        <f t="shared" si="14"/>
        <v>0</v>
      </c>
      <c r="CH50" s="2" t="s">
        <v>193</v>
      </c>
      <c r="CI50" s="21">
        <f t="shared" si="0"/>
        <v>0</v>
      </c>
      <c r="CJ50" s="21">
        <f t="shared" si="1"/>
        <v>0</v>
      </c>
      <c r="CK50" s="21">
        <f t="shared" si="2"/>
        <v>0</v>
      </c>
      <c r="CL50" s="21">
        <f t="shared" si="3"/>
        <v>0</v>
      </c>
      <c r="CM50" s="21">
        <f t="shared" si="4"/>
        <v>0</v>
      </c>
      <c r="CN50" s="21">
        <f t="shared" si="5"/>
        <v>0</v>
      </c>
      <c r="CO50" s="21">
        <f t="shared" si="12"/>
        <v>0</v>
      </c>
      <c r="CP50" s="21">
        <f t="shared" si="13"/>
        <v>0</v>
      </c>
      <c r="CQ50" s="2" t="s">
        <v>73</v>
      </c>
      <c r="CR50" s="21">
        <f>SUM(CP38+CO50+CO63)</f>
        <v>0</v>
      </c>
    </row>
    <row r="51" spans="2:96" ht="18.75" thickBot="1">
      <c r="B51" s="105">
        <v>22</v>
      </c>
      <c r="C51" s="155"/>
      <c r="D51" s="163" t="s">
        <v>113</v>
      </c>
      <c r="E51" s="164"/>
      <c r="F51" s="165"/>
      <c r="G51" s="175">
        <v>42539</v>
      </c>
      <c r="H51" s="176"/>
      <c r="I51" s="176"/>
      <c r="J51" s="177"/>
      <c r="K51" s="253">
        <v>0.625</v>
      </c>
      <c r="L51" s="254"/>
      <c r="M51" s="254"/>
      <c r="N51" s="254"/>
      <c r="O51" s="255"/>
      <c r="P51" s="262" t="str">
        <f>D22</f>
        <v>Belgien</v>
      </c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42" t="s">
        <v>9</v>
      </c>
      <c r="AH51" s="263" t="str">
        <f>D24</f>
        <v>Irland</v>
      </c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75"/>
      <c r="AY51" s="264"/>
      <c r="AZ51" s="265"/>
      <c r="BA51" s="10" t="s">
        <v>8</v>
      </c>
      <c r="BB51" s="265"/>
      <c r="BC51" s="265"/>
      <c r="BD51" s="78"/>
      <c r="BE51" s="63"/>
      <c r="BF51" s="63"/>
      <c r="BG51" s="63"/>
      <c r="BH51" s="63"/>
      <c r="BI51" s="64"/>
      <c r="BJ51" s="66"/>
      <c r="BK51" s="63"/>
      <c r="BL51" s="63"/>
      <c r="BM51" s="63"/>
      <c r="BN51" s="63"/>
      <c r="BO51" s="64"/>
      <c r="BQ51" s="2">
        <f t="shared" si="6"/>
        <v>0</v>
      </c>
      <c r="BR51" s="2">
        <f t="shared" si="7"/>
        <v>0</v>
      </c>
      <c r="BS51" s="2">
        <f t="shared" si="8"/>
        <v>0</v>
      </c>
      <c r="BT51" s="2">
        <f t="shared" si="9"/>
        <v>0</v>
      </c>
      <c r="BZ51" s="2">
        <f>IF(CI92=0,1,0)</f>
        <v>1</v>
      </c>
      <c r="CA51" s="2" t="s">
        <v>72</v>
      </c>
      <c r="CB51" s="2">
        <f t="shared" si="10"/>
        <v>0</v>
      </c>
      <c r="CC51" s="2" t="s">
        <v>74</v>
      </c>
      <c r="CD51" s="2">
        <f t="shared" si="14"/>
        <v>0</v>
      </c>
      <c r="CH51" s="2" t="s">
        <v>174</v>
      </c>
      <c r="CI51" s="21">
        <f t="shared" si="0"/>
        <v>0</v>
      </c>
      <c r="CJ51" s="21">
        <f t="shared" si="1"/>
        <v>0</v>
      </c>
      <c r="CK51" s="21">
        <f t="shared" si="2"/>
        <v>0</v>
      </c>
      <c r="CL51" s="21">
        <f t="shared" si="3"/>
        <v>0</v>
      </c>
      <c r="CM51" s="21">
        <f t="shared" si="4"/>
        <v>0</v>
      </c>
      <c r="CN51" s="21">
        <f t="shared" si="5"/>
        <v>0</v>
      </c>
      <c r="CO51" s="21">
        <f t="shared" si="12"/>
        <v>0</v>
      </c>
      <c r="CP51" s="21">
        <f t="shared" si="13"/>
        <v>0</v>
      </c>
      <c r="CQ51" s="2" t="s">
        <v>74</v>
      </c>
      <c r="CR51" s="21">
        <f>SUM(CO39+CP51+CP63)</f>
        <v>0</v>
      </c>
    </row>
    <row r="52" spans="2:96" ht="18">
      <c r="B52" s="169">
        <v>23</v>
      </c>
      <c r="C52" s="170"/>
      <c r="D52" s="160" t="s">
        <v>114</v>
      </c>
      <c r="E52" s="161"/>
      <c r="F52" s="162"/>
      <c r="G52" s="172">
        <v>42539</v>
      </c>
      <c r="H52" s="173"/>
      <c r="I52" s="173"/>
      <c r="J52" s="174"/>
      <c r="K52" s="138">
        <v>0.75</v>
      </c>
      <c r="L52" s="139"/>
      <c r="M52" s="139"/>
      <c r="N52" s="139"/>
      <c r="O52" s="140"/>
      <c r="P52" s="168" t="str">
        <f>AF23</f>
        <v>Island</v>
      </c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5" t="s">
        <v>9</v>
      </c>
      <c r="AH52" s="93" t="str">
        <f>AF25</f>
        <v>Ungarn</v>
      </c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141"/>
      <c r="AY52" s="166"/>
      <c r="AZ52" s="167"/>
      <c r="BA52" s="6" t="s">
        <v>8</v>
      </c>
      <c r="BB52" s="167"/>
      <c r="BC52" s="167"/>
      <c r="BD52" s="79"/>
      <c r="BE52" s="68"/>
      <c r="BF52" s="68"/>
      <c r="BG52" s="68"/>
      <c r="BH52" s="68"/>
      <c r="BI52" s="69"/>
      <c r="BJ52" s="67"/>
      <c r="BK52" s="68"/>
      <c r="BL52" s="68"/>
      <c r="BM52" s="68"/>
      <c r="BN52" s="68"/>
      <c r="BO52" s="69"/>
      <c r="BQ52" s="2">
        <f>AY52-BB52</f>
        <v>0</v>
      </c>
      <c r="BR52" s="2">
        <f>IF((OR(AY52="",BB52="")),0,IF(BQ52&lt;0,0)+IF(BQ52=0,1)+IF(BQ52&gt;0,3))</f>
        <v>0</v>
      </c>
      <c r="BS52" s="2">
        <f>IF((OR(AY52="",BB52="")),0,IF(BQ52&lt;0,3)+IF(BQ52=0,1)+IF(BQ52&gt;0,0))</f>
        <v>0</v>
      </c>
      <c r="BT52" s="2">
        <f>IF((OR(AY52="",BB52="")),0,1)</f>
        <v>0</v>
      </c>
      <c r="BZ52" s="2">
        <f>IF(CI101=0,1,0)</f>
        <v>1</v>
      </c>
      <c r="CA52" s="2" t="s">
        <v>77</v>
      </c>
      <c r="CB52" s="2">
        <f t="shared" si="10"/>
        <v>0</v>
      </c>
      <c r="CC52" s="2" t="s">
        <v>79</v>
      </c>
      <c r="CD52" s="2">
        <f t="shared" si="14"/>
        <v>0</v>
      </c>
      <c r="CH52" s="2" t="s">
        <v>191</v>
      </c>
      <c r="CI52" s="21">
        <f t="shared" si="0"/>
        <v>0</v>
      </c>
      <c r="CJ52" s="21">
        <f t="shared" si="1"/>
        <v>0</v>
      </c>
      <c r="CK52" s="21">
        <f t="shared" si="2"/>
        <v>0</v>
      </c>
      <c r="CL52" s="21">
        <f t="shared" si="3"/>
        <v>0</v>
      </c>
      <c r="CM52" s="21">
        <f t="shared" si="4"/>
        <v>0</v>
      </c>
      <c r="CN52" s="21">
        <f t="shared" si="5"/>
        <v>0</v>
      </c>
      <c r="CO52" s="21">
        <f t="shared" si="12"/>
        <v>0</v>
      </c>
      <c r="CP52" s="21">
        <f t="shared" si="13"/>
        <v>0</v>
      </c>
      <c r="CQ52" s="2" t="s">
        <v>75</v>
      </c>
      <c r="CR52" s="21">
        <f>SUM(CP39+CP50+CO62)</f>
        <v>0</v>
      </c>
    </row>
    <row r="53" spans="2:94" ht="18.75" thickBot="1">
      <c r="B53" s="105">
        <v>24</v>
      </c>
      <c r="C53" s="155"/>
      <c r="D53" s="163" t="s">
        <v>114</v>
      </c>
      <c r="E53" s="164"/>
      <c r="F53" s="165"/>
      <c r="G53" s="175">
        <v>42539</v>
      </c>
      <c r="H53" s="176"/>
      <c r="I53" s="176"/>
      <c r="J53" s="177"/>
      <c r="K53" s="253">
        <v>0.875</v>
      </c>
      <c r="L53" s="254"/>
      <c r="M53" s="254"/>
      <c r="N53" s="254"/>
      <c r="O53" s="255"/>
      <c r="P53" s="262" t="str">
        <f>AF22</f>
        <v>Portugal</v>
      </c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9" t="s">
        <v>9</v>
      </c>
      <c r="AH53" s="263" t="str">
        <f>AF24</f>
        <v>Österreich</v>
      </c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75"/>
      <c r="AY53" s="276"/>
      <c r="AZ53" s="277"/>
      <c r="BA53" s="10" t="s">
        <v>8</v>
      </c>
      <c r="BB53" s="277"/>
      <c r="BC53" s="277"/>
      <c r="BD53" s="76"/>
      <c r="BE53" s="58"/>
      <c r="BF53" s="58"/>
      <c r="BG53" s="58"/>
      <c r="BH53" s="58"/>
      <c r="BI53" s="59"/>
      <c r="BJ53" s="65"/>
      <c r="BK53" s="58"/>
      <c r="BL53" s="58"/>
      <c r="BM53" s="58"/>
      <c r="BN53" s="58"/>
      <c r="BO53" s="59"/>
      <c r="BQ53" s="2">
        <f t="shared" si="6"/>
        <v>0</v>
      </c>
      <c r="BR53" s="2">
        <f t="shared" si="7"/>
        <v>0</v>
      </c>
      <c r="BS53" s="2">
        <f t="shared" si="8"/>
        <v>0</v>
      </c>
      <c r="BT53" s="2">
        <f t="shared" si="9"/>
        <v>0</v>
      </c>
      <c r="BZ53" s="2">
        <f>IF(CI98=0,1,0)</f>
        <v>1</v>
      </c>
      <c r="CA53" s="2" t="s">
        <v>76</v>
      </c>
      <c r="CB53" s="2">
        <f t="shared" si="10"/>
        <v>0</v>
      </c>
      <c r="CC53" s="2" t="s">
        <v>78</v>
      </c>
      <c r="CD53" s="2">
        <f t="shared" si="14"/>
        <v>0</v>
      </c>
      <c r="CH53" s="2" t="s">
        <v>175</v>
      </c>
      <c r="CI53" s="21">
        <f t="shared" si="0"/>
        <v>0</v>
      </c>
      <c r="CJ53" s="21">
        <f t="shared" si="1"/>
        <v>0</v>
      </c>
      <c r="CK53" s="21">
        <f t="shared" si="2"/>
        <v>0</v>
      </c>
      <c r="CL53" s="21">
        <f t="shared" si="3"/>
        <v>0</v>
      </c>
      <c r="CM53" s="21">
        <f t="shared" si="4"/>
        <v>0</v>
      </c>
      <c r="CN53" s="21">
        <f t="shared" si="5"/>
        <v>0</v>
      </c>
      <c r="CO53" s="21">
        <f t="shared" si="12"/>
        <v>0</v>
      </c>
      <c r="CP53" s="21">
        <f t="shared" si="13"/>
        <v>0</v>
      </c>
    </row>
    <row r="54" spans="2:96" ht="18">
      <c r="B54" s="169">
        <v>25</v>
      </c>
      <c r="C54" s="170"/>
      <c r="D54" s="160" t="s">
        <v>109</v>
      </c>
      <c r="E54" s="161"/>
      <c r="F54" s="162"/>
      <c r="G54" s="172">
        <v>42540</v>
      </c>
      <c r="H54" s="173"/>
      <c r="I54" s="173"/>
      <c r="J54" s="174"/>
      <c r="K54" s="138">
        <v>0.875</v>
      </c>
      <c r="L54" s="139"/>
      <c r="M54" s="139"/>
      <c r="N54" s="139"/>
      <c r="O54" s="140"/>
      <c r="P54" s="168" t="str">
        <f>D13</f>
        <v>Schweiz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5" t="s">
        <v>9</v>
      </c>
      <c r="AH54" s="93" t="str">
        <f>D10</f>
        <v>Frankreich</v>
      </c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141"/>
      <c r="AY54" s="166"/>
      <c r="AZ54" s="167"/>
      <c r="BA54" s="6" t="s">
        <v>8</v>
      </c>
      <c r="BB54" s="167"/>
      <c r="BC54" s="167"/>
      <c r="BD54" s="77"/>
      <c r="BE54" s="61"/>
      <c r="BF54" s="61"/>
      <c r="BG54" s="61"/>
      <c r="BH54" s="61"/>
      <c r="BI54" s="62"/>
      <c r="BJ54" s="60"/>
      <c r="BK54" s="61"/>
      <c r="BL54" s="61"/>
      <c r="BM54" s="61"/>
      <c r="BN54" s="61"/>
      <c r="BO54" s="62"/>
      <c r="BQ54" s="2">
        <f>AY54-BB54</f>
        <v>0</v>
      </c>
      <c r="BR54" s="2">
        <f>IF((OR(AY54="",BB54="")),0,IF(BQ54&lt;0,0)+IF(BQ54=0,1)+IF(BQ54&gt;0,3))</f>
        <v>0</v>
      </c>
      <c r="BS54" s="2">
        <f>IF((OR(AY54="",BB54="")),0,IF(BQ54&lt;0,3)+IF(BQ54=0,1)+IF(BQ54&gt;0,0))</f>
        <v>0</v>
      </c>
      <c r="BT54" s="2">
        <f>IF((OR(AY54="",BB54="")),0,1)</f>
        <v>0</v>
      </c>
      <c r="BZ54" s="2">
        <f>IF(CI69=0,1,0)</f>
        <v>1</v>
      </c>
      <c r="CA54" s="2" t="s">
        <v>52</v>
      </c>
      <c r="CB54" s="2">
        <f t="shared" si="10"/>
        <v>0</v>
      </c>
      <c r="CC54" s="2" t="s">
        <v>49</v>
      </c>
      <c r="CD54" s="2">
        <f t="shared" si="11"/>
        <v>0</v>
      </c>
      <c r="CH54" s="2" t="s">
        <v>176</v>
      </c>
      <c r="CI54" s="21">
        <f t="shared" si="0"/>
        <v>0</v>
      </c>
      <c r="CJ54" s="21">
        <f t="shared" si="1"/>
        <v>0</v>
      </c>
      <c r="CK54" s="21">
        <f t="shared" si="2"/>
        <v>0</v>
      </c>
      <c r="CL54" s="21">
        <f t="shared" si="3"/>
        <v>0</v>
      </c>
      <c r="CM54" s="21">
        <f t="shared" si="4"/>
        <v>0</v>
      </c>
      <c r="CN54" s="21">
        <f t="shared" si="5"/>
        <v>0</v>
      </c>
      <c r="CO54" s="21">
        <f t="shared" si="12"/>
        <v>0</v>
      </c>
      <c r="CP54" s="21">
        <f t="shared" si="13"/>
        <v>0</v>
      </c>
      <c r="CQ54" s="2" t="s">
        <v>76</v>
      </c>
      <c r="CR54" s="21">
        <f>SUM(CO40+CO53+CP64)</f>
        <v>0</v>
      </c>
    </row>
    <row r="55" spans="2:96" ht="18.75" thickBot="1">
      <c r="B55" s="105">
        <v>26</v>
      </c>
      <c r="C55" s="155"/>
      <c r="D55" s="163" t="s">
        <v>109</v>
      </c>
      <c r="E55" s="164"/>
      <c r="F55" s="165"/>
      <c r="G55" s="175">
        <v>42540</v>
      </c>
      <c r="H55" s="176"/>
      <c r="I55" s="176"/>
      <c r="J55" s="177"/>
      <c r="K55" s="253">
        <v>0.875</v>
      </c>
      <c r="L55" s="254"/>
      <c r="M55" s="254"/>
      <c r="N55" s="254"/>
      <c r="O55" s="255"/>
      <c r="P55" s="262" t="str">
        <f>D11</f>
        <v>Rumänien</v>
      </c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9" t="s">
        <v>9</v>
      </c>
      <c r="AH55" s="263" t="str">
        <f>D12</f>
        <v>Albanien</v>
      </c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75"/>
      <c r="AY55" s="276"/>
      <c r="AZ55" s="277"/>
      <c r="BA55" s="10" t="s">
        <v>8</v>
      </c>
      <c r="BB55" s="277"/>
      <c r="BC55" s="277"/>
      <c r="BD55" s="78"/>
      <c r="BE55" s="63"/>
      <c r="BF55" s="63"/>
      <c r="BG55" s="63"/>
      <c r="BH55" s="63"/>
      <c r="BI55" s="64"/>
      <c r="BJ55" s="66"/>
      <c r="BK55" s="63"/>
      <c r="BL55" s="63"/>
      <c r="BM55" s="63"/>
      <c r="BN55" s="63"/>
      <c r="BO55" s="64"/>
      <c r="BQ55" s="2">
        <f t="shared" si="6"/>
        <v>0</v>
      </c>
      <c r="BR55" s="2">
        <f t="shared" si="7"/>
        <v>0</v>
      </c>
      <c r="BS55" s="2">
        <f t="shared" si="8"/>
        <v>0</v>
      </c>
      <c r="BT55" s="2">
        <f t="shared" si="9"/>
        <v>0</v>
      </c>
      <c r="BZ55" s="2">
        <f>IF(CI70=0,1,0)</f>
        <v>1</v>
      </c>
      <c r="CA55" s="2" t="s">
        <v>51</v>
      </c>
      <c r="CB55" s="2">
        <f t="shared" si="10"/>
        <v>0</v>
      </c>
      <c r="CC55" s="2" t="s">
        <v>50</v>
      </c>
      <c r="CD55" s="2">
        <f t="shared" si="11"/>
        <v>0</v>
      </c>
      <c r="CH55" s="2" t="s">
        <v>177</v>
      </c>
      <c r="CI55" s="21">
        <f t="shared" si="0"/>
        <v>0</v>
      </c>
      <c r="CJ55" s="21">
        <f t="shared" si="1"/>
        <v>0</v>
      </c>
      <c r="CK55" s="21">
        <f t="shared" si="2"/>
        <v>0</v>
      </c>
      <c r="CL55" s="21">
        <f t="shared" si="3"/>
        <v>0</v>
      </c>
      <c r="CM55" s="21">
        <f t="shared" si="4"/>
        <v>0</v>
      </c>
      <c r="CN55" s="21">
        <f t="shared" si="5"/>
        <v>0</v>
      </c>
      <c r="CO55" s="21">
        <f t="shared" si="12"/>
        <v>0</v>
      </c>
      <c r="CP55" s="21">
        <f t="shared" si="13"/>
        <v>0</v>
      </c>
      <c r="CQ55" s="2" t="s">
        <v>77</v>
      </c>
      <c r="CR55" s="21">
        <f>SUM(CP40+CO52+CO65)</f>
        <v>0</v>
      </c>
    </row>
    <row r="56" spans="2:96" ht="18">
      <c r="B56" s="169">
        <v>27</v>
      </c>
      <c r="C56" s="170"/>
      <c r="D56" s="160" t="s">
        <v>110</v>
      </c>
      <c r="E56" s="161"/>
      <c r="F56" s="162"/>
      <c r="G56" s="172">
        <v>42541</v>
      </c>
      <c r="H56" s="173"/>
      <c r="I56" s="173"/>
      <c r="J56" s="174"/>
      <c r="K56" s="138">
        <v>0.875</v>
      </c>
      <c r="L56" s="139"/>
      <c r="M56" s="139"/>
      <c r="N56" s="139"/>
      <c r="O56" s="140"/>
      <c r="P56" s="168" t="str">
        <f>AF13</f>
        <v>Slowakei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5" t="s">
        <v>9</v>
      </c>
      <c r="AH56" s="93" t="str">
        <f>AF10</f>
        <v>England</v>
      </c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141"/>
      <c r="AY56" s="166"/>
      <c r="AZ56" s="167"/>
      <c r="BA56" s="6" t="s">
        <v>8</v>
      </c>
      <c r="BB56" s="167"/>
      <c r="BC56" s="167"/>
      <c r="BD56" s="79"/>
      <c r="BE56" s="68"/>
      <c r="BF56" s="68"/>
      <c r="BG56" s="68"/>
      <c r="BH56" s="68"/>
      <c r="BI56" s="69"/>
      <c r="BJ56" s="67"/>
      <c r="BK56" s="68"/>
      <c r="BL56" s="68"/>
      <c r="BM56" s="68"/>
      <c r="BN56" s="68"/>
      <c r="BO56" s="69"/>
      <c r="BQ56" s="2">
        <f>AY56-BB56</f>
        <v>0</v>
      </c>
      <c r="BR56" s="2">
        <f>IF((OR(AY56="",BB56="")),0,IF(BQ56&lt;0,0)+IF(BQ56=0,1)+IF(BQ56&gt;0,3))</f>
        <v>0</v>
      </c>
      <c r="BS56" s="2">
        <f>IF((OR(AY56="",BB56="")),0,IF(BQ56&lt;0,3)+IF(BQ56=0,1)+IF(BQ56&gt;0,0))</f>
        <v>0</v>
      </c>
      <c r="BT56" s="2">
        <f>IF((OR(AY56="",BB56="")),0,1)</f>
        <v>0</v>
      </c>
      <c r="BZ56" s="2">
        <f>IF(CI75=0,1,0)</f>
        <v>1</v>
      </c>
      <c r="CA56" s="2" t="s">
        <v>63</v>
      </c>
      <c r="CB56" s="2">
        <f t="shared" si="10"/>
        <v>0</v>
      </c>
      <c r="CC56" s="2" t="s">
        <v>60</v>
      </c>
      <c r="CD56" s="2">
        <f t="shared" si="11"/>
        <v>0</v>
      </c>
      <c r="CH56" s="2" t="s">
        <v>178</v>
      </c>
      <c r="CI56" s="21">
        <f t="shared" si="0"/>
        <v>0</v>
      </c>
      <c r="CJ56" s="21">
        <f t="shared" si="1"/>
        <v>0</v>
      </c>
      <c r="CK56" s="21">
        <f t="shared" si="2"/>
        <v>0</v>
      </c>
      <c r="CL56" s="21">
        <f t="shared" si="3"/>
        <v>0</v>
      </c>
      <c r="CM56" s="21">
        <f t="shared" si="4"/>
        <v>0</v>
      </c>
      <c r="CN56" s="21">
        <f t="shared" si="5"/>
        <v>0</v>
      </c>
      <c r="CO56" s="21">
        <f t="shared" si="12"/>
        <v>0</v>
      </c>
      <c r="CP56" s="21">
        <f t="shared" si="13"/>
        <v>0</v>
      </c>
      <c r="CQ56" s="2" t="s">
        <v>78</v>
      </c>
      <c r="CR56" s="21">
        <f>SUM(CO41+CP53+CP65)</f>
        <v>0</v>
      </c>
    </row>
    <row r="57" spans="2:96" ht="18.75" thickBot="1">
      <c r="B57" s="105">
        <v>28</v>
      </c>
      <c r="C57" s="155"/>
      <c r="D57" s="163" t="s">
        <v>110</v>
      </c>
      <c r="E57" s="164"/>
      <c r="F57" s="165"/>
      <c r="G57" s="175">
        <v>42541</v>
      </c>
      <c r="H57" s="176"/>
      <c r="I57" s="176"/>
      <c r="J57" s="177"/>
      <c r="K57" s="253">
        <v>0.875</v>
      </c>
      <c r="L57" s="254"/>
      <c r="M57" s="254"/>
      <c r="N57" s="254"/>
      <c r="O57" s="255"/>
      <c r="P57" s="262" t="str">
        <f>AF11</f>
        <v>Russland</v>
      </c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9" t="s">
        <v>9</v>
      </c>
      <c r="AH57" s="263" t="str">
        <f>AF12</f>
        <v>Wales</v>
      </c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75"/>
      <c r="AY57" s="276"/>
      <c r="AZ57" s="277"/>
      <c r="BA57" s="10" t="s">
        <v>8</v>
      </c>
      <c r="BB57" s="277"/>
      <c r="BC57" s="277"/>
      <c r="BD57" s="76"/>
      <c r="BE57" s="58"/>
      <c r="BF57" s="58"/>
      <c r="BG57" s="58"/>
      <c r="BH57" s="58"/>
      <c r="BI57" s="59"/>
      <c r="BJ57" s="65"/>
      <c r="BK57" s="58"/>
      <c r="BL57" s="58"/>
      <c r="BM57" s="58"/>
      <c r="BN57" s="58"/>
      <c r="BO57" s="59"/>
      <c r="BQ57" s="2">
        <f t="shared" si="6"/>
        <v>0</v>
      </c>
      <c r="BR57" s="2">
        <f>IF((OR(AY57="",BB57="")),0,IF(BQ57&lt;0,0)+IF(BQ57=0,1)+IF(BQ57&gt;0,3))</f>
        <v>0</v>
      </c>
      <c r="BS57" s="2">
        <f>IF((OR(AY57="",BB57="")),0,IF(BQ57&lt;0,3)+IF(BQ57=0,1)+IF(BQ57&gt;0,0))</f>
        <v>0</v>
      </c>
      <c r="BT57" s="2">
        <f>IF((OR(AY57="",BB57="")),0,1)</f>
        <v>0</v>
      </c>
      <c r="BZ57" s="2">
        <f>IF(CI76=0,1,0)</f>
        <v>1</v>
      </c>
      <c r="CA57" s="2" t="s">
        <v>61</v>
      </c>
      <c r="CB57" s="2">
        <f t="shared" si="10"/>
        <v>0</v>
      </c>
      <c r="CC57" s="2" t="s">
        <v>62</v>
      </c>
      <c r="CD57" s="2">
        <f t="shared" si="11"/>
        <v>0</v>
      </c>
      <c r="CH57" s="2" t="s">
        <v>179</v>
      </c>
      <c r="CI57" s="21">
        <f t="shared" si="0"/>
        <v>0</v>
      </c>
      <c r="CJ57" s="21">
        <f t="shared" si="1"/>
        <v>0</v>
      </c>
      <c r="CK57" s="21">
        <f t="shared" si="2"/>
        <v>0</v>
      </c>
      <c r="CL57" s="21">
        <f t="shared" si="3"/>
        <v>0</v>
      </c>
      <c r="CM57" s="21">
        <f t="shared" si="4"/>
        <v>0</v>
      </c>
      <c r="CN57" s="21">
        <f t="shared" si="5"/>
        <v>0</v>
      </c>
      <c r="CO57" s="21">
        <f t="shared" si="12"/>
        <v>0</v>
      </c>
      <c r="CP57" s="21">
        <f t="shared" si="13"/>
        <v>0</v>
      </c>
      <c r="CQ57" s="2" t="s">
        <v>79</v>
      </c>
      <c r="CR57" s="21">
        <f>SUM(CP41+CP52+CO64)</f>
        <v>0</v>
      </c>
    </row>
    <row r="58" spans="2:94" ht="18">
      <c r="B58" s="169">
        <v>29</v>
      </c>
      <c r="C58" s="170"/>
      <c r="D58" s="160" t="s">
        <v>111</v>
      </c>
      <c r="E58" s="161"/>
      <c r="F58" s="162"/>
      <c r="G58" s="172">
        <v>42542</v>
      </c>
      <c r="H58" s="173"/>
      <c r="I58" s="173"/>
      <c r="J58" s="174"/>
      <c r="K58" s="138">
        <v>0.75</v>
      </c>
      <c r="L58" s="139"/>
      <c r="M58" s="139"/>
      <c r="N58" s="139"/>
      <c r="O58" s="140"/>
      <c r="P58" s="168" t="str">
        <f>D19</f>
        <v>Nordirland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5" t="s">
        <v>9</v>
      </c>
      <c r="AH58" s="93" t="str">
        <f>D16</f>
        <v>Deutschland</v>
      </c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141"/>
      <c r="AY58" s="166"/>
      <c r="AZ58" s="167"/>
      <c r="BA58" s="6" t="s">
        <v>8</v>
      </c>
      <c r="BB58" s="167"/>
      <c r="BC58" s="167"/>
      <c r="BD58" s="79"/>
      <c r="BE58" s="68"/>
      <c r="BF58" s="68"/>
      <c r="BG58" s="68"/>
      <c r="BH58" s="68"/>
      <c r="BI58" s="69"/>
      <c r="BJ58" s="67"/>
      <c r="BK58" s="68"/>
      <c r="BL58" s="68"/>
      <c r="BM58" s="68"/>
      <c r="BN58" s="68"/>
      <c r="BO58" s="69"/>
      <c r="BQ58" s="2">
        <f>AY58-BB58</f>
        <v>0</v>
      </c>
      <c r="BR58" s="2">
        <f>IF((OR(AY58="",BB58="")),0,IF(BQ58&lt;0,0)+IF(BQ58=0,1)+IF(BQ58&gt;0,3))</f>
        <v>0</v>
      </c>
      <c r="BS58" s="2">
        <f>IF((OR(AY58="",BB58="")),0,IF(BQ58&lt;0,3)+IF(BQ58=0,1)+IF(BQ58&gt;0,0))</f>
        <v>0</v>
      </c>
      <c r="BT58" s="2">
        <f>IF((OR(AY58="",BB58="")),0,1)</f>
        <v>0</v>
      </c>
      <c r="BZ58" s="2">
        <f>IF(CI81=0,1,0)</f>
        <v>1</v>
      </c>
      <c r="CA58" s="2" t="s">
        <v>67</v>
      </c>
      <c r="CB58" s="2">
        <f t="shared" si="10"/>
        <v>0</v>
      </c>
      <c r="CC58" s="2" t="s">
        <v>64</v>
      </c>
      <c r="CD58" s="2">
        <f t="shared" si="11"/>
        <v>0</v>
      </c>
      <c r="CH58" s="2" t="s">
        <v>180</v>
      </c>
      <c r="CI58" s="21">
        <f t="shared" si="0"/>
        <v>0</v>
      </c>
      <c r="CJ58" s="21">
        <f t="shared" si="1"/>
        <v>0</v>
      </c>
      <c r="CK58" s="21">
        <f t="shared" si="2"/>
        <v>0</v>
      </c>
      <c r="CL58" s="21">
        <f t="shared" si="3"/>
        <v>0</v>
      </c>
      <c r="CM58" s="21">
        <f t="shared" si="4"/>
        <v>0</v>
      </c>
      <c r="CN58" s="21">
        <f t="shared" si="5"/>
        <v>0</v>
      </c>
      <c r="CO58" s="21">
        <f t="shared" si="12"/>
        <v>0</v>
      </c>
      <c r="CP58" s="21">
        <f t="shared" si="13"/>
        <v>0</v>
      </c>
    </row>
    <row r="59" spans="2:94" ht="18.75" thickBot="1">
      <c r="B59" s="105">
        <v>30</v>
      </c>
      <c r="C59" s="155"/>
      <c r="D59" s="163" t="s">
        <v>111</v>
      </c>
      <c r="E59" s="164"/>
      <c r="F59" s="165"/>
      <c r="G59" s="175">
        <v>42542</v>
      </c>
      <c r="H59" s="176"/>
      <c r="I59" s="176"/>
      <c r="J59" s="177"/>
      <c r="K59" s="253">
        <v>0.75</v>
      </c>
      <c r="L59" s="254"/>
      <c r="M59" s="254"/>
      <c r="N59" s="254"/>
      <c r="O59" s="255"/>
      <c r="P59" s="262" t="str">
        <f>D17</f>
        <v>Ukraine</v>
      </c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9" t="s">
        <v>9</v>
      </c>
      <c r="AH59" s="263" t="str">
        <f>D18</f>
        <v>Polen</v>
      </c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75"/>
      <c r="AY59" s="276"/>
      <c r="AZ59" s="277"/>
      <c r="BA59" s="10" t="s">
        <v>8</v>
      </c>
      <c r="BB59" s="277"/>
      <c r="BC59" s="277"/>
      <c r="BD59" s="76"/>
      <c r="BE59" s="58"/>
      <c r="BF59" s="58"/>
      <c r="BG59" s="58"/>
      <c r="BH59" s="58"/>
      <c r="BI59" s="59"/>
      <c r="BJ59" s="65"/>
      <c r="BK59" s="58"/>
      <c r="BL59" s="58"/>
      <c r="BM59" s="58"/>
      <c r="BN59" s="58"/>
      <c r="BO59" s="59"/>
      <c r="BQ59" s="2">
        <f t="shared" si="6"/>
        <v>0</v>
      </c>
      <c r="BR59" s="2">
        <f t="shared" si="7"/>
        <v>0</v>
      </c>
      <c r="BS59" s="2">
        <f t="shared" si="8"/>
        <v>0</v>
      </c>
      <c r="BT59" s="2">
        <f t="shared" si="9"/>
        <v>0</v>
      </c>
      <c r="BZ59" s="2">
        <f>IF(CI82=0,1,0)</f>
        <v>1</v>
      </c>
      <c r="CA59" s="2" t="s">
        <v>65</v>
      </c>
      <c r="CB59" s="2">
        <f t="shared" si="10"/>
        <v>0</v>
      </c>
      <c r="CC59" s="2" t="s">
        <v>66</v>
      </c>
      <c r="CD59" s="2">
        <f t="shared" si="11"/>
        <v>0</v>
      </c>
      <c r="CH59" s="2" t="s">
        <v>181</v>
      </c>
      <c r="CI59" s="21">
        <f t="shared" si="0"/>
        <v>0</v>
      </c>
      <c r="CJ59" s="21">
        <f t="shared" si="1"/>
        <v>0</v>
      </c>
      <c r="CK59" s="21">
        <f t="shared" si="2"/>
        <v>0</v>
      </c>
      <c r="CL59" s="21">
        <f t="shared" si="3"/>
        <v>0</v>
      </c>
      <c r="CM59" s="21">
        <f t="shared" si="4"/>
        <v>0</v>
      </c>
      <c r="CN59" s="21">
        <f t="shared" si="5"/>
        <v>0</v>
      </c>
      <c r="CO59" s="21">
        <f t="shared" si="12"/>
        <v>0</v>
      </c>
      <c r="CP59" s="21">
        <f t="shared" si="13"/>
        <v>0</v>
      </c>
    </row>
    <row r="60" spans="2:94" ht="18">
      <c r="B60" s="169">
        <v>31</v>
      </c>
      <c r="C60" s="170"/>
      <c r="D60" s="160" t="s">
        <v>112</v>
      </c>
      <c r="E60" s="161"/>
      <c r="F60" s="162"/>
      <c r="G60" s="172">
        <v>42542</v>
      </c>
      <c r="H60" s="173"/>
      <c r="I60" s="173"/>
      <c r="J60" s="174"/>
      <c r="K60" s="138">
        <v>0.875</v>
      </c>
      <c r="L60" s="139"/>
      <c r="M60" s="139"/>
      <c r="N60" s="139"/>
      <c r="O60" s="140"/>
      <c r="P60" s="168" t="str">
        <f>AF19</f>
        <v>Kroatien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5" t="s">
        <v>9</v>
      </c>
      <c r="AH60" s="93" t="str">
        <f>AF16</f>
        <v>Spanien</v>
      </c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141"/>
      <c r="AY60" s="166"/>
      <c r="AZ60" s="167"/>
      <c r="BA60" s="6" t="s">
        <v>8</v>
      </c>
      <c r="BB60" s="167"/>
      <c r="BC60" s="167"/>
      <c r="BD60" s="77"/>
      <c r="BE60" s="61"/>
      <c r="BF60" s="61"/>
      <c r="BG60" s="61"/>
      <c r="BH60" s="61"/>
      <c r="BI60" s="62"/>
      <c r="BJ60" s="60"/>
      <c r="BK60" s="61"/>
      <c r="BL60" s="61"/>
      <c r="BM60" s="61"/>
      <c r="BN60" s="61"/>
      <c r="BO60" s="62"/>
      <c r="BQ60" s="2">
        <f>AY60-BB60</f>
        <v>0</v>
      </c>
      <c r="BR60" s="2">
        <f>IF((OR(AY60="",BB60="")),0,IF(BQ60&lt;0,0)+IF(BQ60=0,1)+IF(BQ60&gt;0,3))</f>
        <v>0</v>
      </c>
      <c r="BS60" s="2">
        <f>IF((OR(AY60="",BB60="")),0,IF(BQ60&lt;0,3)+IF(BQ60=0,1)+IF(BQ60&gt;0,0))</f>
        <v>0</v>
      </c>
      <c r="BT60" s="2">
        <f>IF((OR(AY60="",BB60="")),0,1)</f>
        <v>0</v>
      </c>
      <c r="BZ60" s="2">
        <f>IF(CI87=0,1,0)</f>
        <v>1</v>
      </c>
      <c r="CA60" s="2" t="s">
        <v>71</v>
      </c>
      <c r="CB60" s="2">
        <f t="shared" si="10"/>
        <v>0</v>
      </c>
      <c r="CC60" s="2" t="s">
        <v>68</v>
      </c>
      <c r="CD60" s="2">
        <f t="shared" si="11"/>
        <v>0</v>
      </c>
      <c r="CH60" s="2" t="s">
        <v>182</v>
      </c>
      <c r="CI60" s="21">
        <f t="shared" si="0"/>
        <v>0</v>
      </c>
      <c r="CJ60" s="21">
        <f t="shared" si="1"/>
        <v>0</v>
      </c>
      <c r="CK60" s="21">
        <f t="shared" si="2"/>
        <v>0</v>
      </c>
      <c r="CL60" s="21">
        <f t="shared" si="3"/>
        <v>0</v>
      </c>
      <c r="CM60" s="21">
        <f t="shared" si="4"/>
        <v>0</v>
      </c>
      <c r="CN60" s="21">
        <f t="shared" si="5"/>
        <v>0</v>
      </c>
      <c r="CO60" s="21">
        <f t="shared" si="12"/>
        <v>0</v>
      </c>
      <c r="CP60" s="21">
        <f t="shared" si="13"/>
        <v>0</v>
      </c>
    </row>
    <row r="61" spans="2:94" ht="18.75" thickBot="1">
      <c r="B61" s="105">
        <v>32</v>
      </c>
      <c r="C61" s="155"/>
      <c r="D61" s="163" t="s">
        <v>112</v>
      </c>
      <c r="E61" s="164"/>
      <c r="F61" s="165"/>
      <c r="G61" s="175">
        <v>42542</v>
      </c>
      <c r="H61" s="176"/>
      <c r="I61" s="176"/>
      <c r="J61" s="177"/>
      <c r="K61" s="253">
        <v>0.875</v>
      </c>
      <c r="L61" s="254"/>
      <c r="M61" s="254"/>
      <c r="N61" s="254"/>
      <c r="O61" s="255"/>
      <c r="P61" s="262" t="str">
        <f>AF17</f>
        <v>Tschechien</v>
      </c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9" t="s">
        <v>9</v>
      </c>
      <c r="AH61" s="263" t="str">
        <f>AF18</f>
        <v>Türkei</v>
      </c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75"/>
      <c r="AY61" s="276"/>
      <c r="AZ61" s="277"/>
      <c r="BA61" s="10" t="s">
        <v>8</v>
      </c>
      <c r="BB61" s="277"/>
      <c r="BC61" s="277"/>
      <c r="BD61" s="78"/>
      <c r="BE61" s="63"/>
      <c r="BF61" s="63"/>
      <c r="BG61" s="63"/>
      <c r="BH61" s="63"/>
      <c r="BI61" s="64"/>
      <c r="BJ61" s="66"/>
      <c r="BK61" s="63"/>
      <c r="BL61" s="63"/>
      <c r="BM61" s="63"/>
      <c r="BN61" s="63"/>
      <c r="BO61" s="64"/>
      <c r="BQ61" s="2">
        <f t="shared" si="6"/>
        <v>0</v>
      </c>
      <c r="BR61" s="2">
        <f t="shared" si="7"/>
        <v>0</v>
      </c>
      <c r="BS61" s="2">
        <f t="shared" si="8"/>
        <v>0</v>
      </c>
      <c r="BT61" s="2">
        <f t="shared" si="9"/>
        <v>0</v>
      </c>
      <c r="BZ61" s="2">
        <f>IF(CI88=0,1,0)</f>
        <v>1</v>
      </c>
      <c r="CA61" s="2" t="s">
        <v>69</v>
      </c>
      <c r="CB61" s="2">
        <f t="shared" si="10"/>
        <v>0</v>
      </c>
      <c r="CC61" s="2" t="s">
        <v>70</v>
      </c>
      <c r="CD61" s="2">
        <f t="shared" si="11"/>
        <v>0</v>
      </c>
      <c r="CH61" s="2" t="s">
        <v>183</v>
      </c>
      <c r="CI61" s="21">
        <f t="shared" si="0"/>
        <v>0</v>
      </c>
      <c r="CJ61" s="21">
        <f t="shared" si="1"/>
        <v>0</v>
      </c>
      <c r="CK61" s="21">
        <f t="shared" si="2"/>
        <v>0</v>
      </c>
      <c r="CL61" s="21">
        <f t="shared" si="3"/>
        <v>0</v>
      </c>
      <c r="CM61" s="21">
        <f t="shared" si="4"/>
        <v>0</v>
      </c>
      <c r="CN61" s="21">
        <f t="shared" si="5"/>
        <v>0</v>
      </c>
      <c r="CO61" s="21">
        <f t="shared" si="12"/>
        <v>0</v>
      </c>
      <c r="CP61" s="21">
        <f t="shared" si="13"/>
        <v>0</v>
      </c>
    </row>
    <row r="62" spans="2:94" ht="18">
      <c r="B62" s="169">
        <v>33</v>
      </c>
      <c r="C62" s="170"/>
      <c r="D62" s="160" t="s">
        <v>113</v>
      </c>
      <c r="E62" s="161"/>
      <c r="F62" s="162"/>
      <c r="G62" s="172">
        <v>42543</v>
      </c>
      <c r="H62" s="173"/>
      <c r="I62" s="173"/>
      <c r="J62" s="174"/>
      <c r="K62" s="138">
        <v>0.875</v>
      </c>
      <c r="L62" s="139"/>
      <c r="M62" s="139"/>
      <c r="N62" s="139"/>
      <c r="O62" s="140"/>
      <c r="P62" s="168" t="str">
        <f>D25</f>
        <v>Schweden</v>
      </c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5" t="s">
        <v>9</v>
      </c>
      <c r="AH62" s="93" t="str">
        <f>D22</f>
        <v>Belgien</v>
      </c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141"/>
      <c r="AY62" s="166"/>
      <c r="AZ62" s="167"/>
      <c r="BA62" s="6" t="s">
        <v>8</v>
      </c>
      <c r="BB62" s="167"/>
      <c r="BC62" s="167"/>
      <c r="BD62" s="79"/>
      <c r="BE62" s="68"/>
      <c r="BF62" s="68"/>
      <c r="BG62" s="68"/>
      <c r="BH62" s="68"/>
      <c r="BI62" s="69"/>
      <c r="BJ62" s="67"/>
      <c r="BK62" s="68"/>
      <c r="BL62" s="68"/>
      <c r="BM62" s="68"/>
      <c r="BN62" s="68"/>
      <c r="BO62" s="69"/>
      <c r="BQ62" s="2">
        <f>AY62-BB62</f>
        <v>0</v>
      </c>
      <c r="BR62" s="2">
        <f>IF((OR(AY62="",BB62="")),0,IF(BQ62&lt;0,0)+IF(BQ62=0,1)+IF(BQ62&gt;0,3))</f>
        <v>0</v>
      </c>
      <c r="BS62" s="2">
        <f>IF((OR(AY62="",BB62="")),0,IF(BQ62&lt;0,3)+IF(BQ62=0,1)+IF(BQ62&gt;0,0))</f>
        <v>0</v>
      </c>
      <c r="BT62" s="2">
        <f>IF((OR(AY62="",BB62="")),0,1)</f>
        <v>0</v>
      </c>
      <c r="BZ62" s="2">
        <f>IF(CI93=0,1,0)</f>
        <v>1</v>
      </c>
      <c r="CA62" s="2" t="s">
        <v>75</v>
      </c>
      <c r="CB62" s="2">
        <f t="shared" si="10"/>
        <v>0</v>
      </c>
      <c r="CC62" s="2" t="s">
        <v>72</v>
      </c>
      <c r="CD62" s="2">
        <f t="shared" si="11"/>
        <v>0</v>
      </c>
      <c r="CH62" s="2" t="s">
        <v>184</v>
      </c>
      <c r="CI62" s="21">
        <f t="shared" si="0"/>
        <v>0</v>
      </c>
      <c r="CJ62" s="21">
        <f t="shared" si="1"/>
        <v>0</v>
      </c>
      <c r="CK62" s="21">
        <f t="shared" si="2"/>
        <v>0</v>
      </c>
      <c r="CL62" s="21">
        <f t="shared" si="3"/>
        <v>0</v>
      </c>
      <c r="CM62" s="21">
        <f t="shared" si="4"/>
        <v>0</v>
      </c>
      <c r="CN62" s="21">
        <f t="shared" si="5"/>
        <v>0</v>
      </c>
      <c r="CO62" s="21">
        <f t="shared" si="12"/>
        <v>0</v>
      </c>
      <c r="CP62" s="21">
        <f t="shared" si="13"/>
        <v>0</v>
      </c>
    </row>
    <row r="63" spans="2:94" ht="18.75" thickBot="1">
      <c r="B63" s="105">
        <v>34</v>
      </c>
      <c r="C63" s="155"/>
      <c r="D63" s="163" t="s">
        <v>113</v>
      </c>
      <c r="E63" s="164"/>
      <c r="F63" s="165"/>
      <c r="G63" s="175">
        <v>42543</v>
      </c>
      <c r="H63" s="176"/>
      <c r="I63" s="176"/>
      <c r="J63" s="177"/>
      <c r="K63" s="253">
        <v>0.875</v>
      </c>
      <c r="L63" s="254"/>
      <c r="M63" s="254"/>
      <c r="N63" s="254"/>
      <c r="O63" s="255"/>
      <c r="P63" s="262" t="str">
        <f>D23</f>
        <v>Italien</v>
      </c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9" t="s">
        <v>9</v>
      </c>
      <c r="AH63" s="263" t="str">
        <f>D24</f>
        <v>Irland</v>
      </c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75"/>
      <c r="AY63" s="276"/>
      <c r="AZ63" s="277"/>
      <c r="BA63" s="10" t="s">
        <v>8</v>
      </c>
      <c r="BB63" s="277"/>
      <c r="BC63" s="277"/>
      <c r="BD63" s="76"/>
      <c r="BE63" s="58"/>
      <c r="BF63" s="58"/>
      <c r="BG63" s="58"/>
      <c r="BH63" s="58"/>
      <c r="BI63" s="59"/>
      <c r="BJ63" s="65"/>
      <c r="BK63" s="58"/>
      <c r="BL63" s="58"/>
      <c r="BM63" s="58"/>
      <c r="BN63" s="58"/>
      <c r="BO63" s="59"/>
      <c r="BQ63" s="2">
        <f t="shared" si="6"/>
        <v>0</v>
      </c>
      <c r="BR63" s="2">
        <f t="shared" si="7"/>
        <v>0</v>
      </c>
      <c r="BS63" s="2">
        <f t="shared" si="8"/>
        <v>0</v>
      </c>
      <c r="BT63" s="2">
        <f t="shared" si="9"/>
        <v>0</v>
      </c>
      <c r="BZ63" s="2">
        <f>IF(CI94=0,1,0)</f>
        <v>1</v>
      </c>
      <c r="CA63" s="2" t="s">
        <v>73</v>
      </c>
      <c r="CB63" s="2">
        <f t="shared" si="10"/>
        <v>0</v>
      </c>
      <c r="CC63" s="2" t="s">
        <v>74</v>
      </c>
      <c r="CD63" s="2">
        <f t="shared" si="11"/>
        <v>0</v>
      </c>
      <c r="CH63" s="2" t="s">
        <v>185</v>
      </c>
      <c r="CI63" s="21">
        <f t="shared" si="0"/>
        <v>0</v>
      </c>
      <c r="CJ63" s="21">
        <f t="shared" si="1"/>
        <v>0</v>
      </c>
      <c r="CK63" s="21">
        <f t="shared" si="2"/>
        <v>0</v>
      </c>
      <c r="CL63" s="21">
        <f t="shared" si="3"/>
        <v>0</v>
      </c>
      <c r="CM63" s="21">
        <f t="shared" si="4"/>
        <v>0</v>
      </c>
      <c r="CN63" s="21">
        <f t="shared" si="5"/>
        <v>0</v>
      </c>
      <c r="CO63" s="21">
        <f t="shared" si="12"/>
        <v>0</v>
      </c>
      <c r="CP63" s="21">
        <f t="shared" si="13"/>
        <v>0</v>
      </c>
    </row>
    <row r="64" spans="2:94" ht="18">
      <c r="B64" s="169">
        <v>35</v>
      </c>
      <c r="C64" s="170"/>
      <c r="D64" s="160" t="s">
        <v>114</v>
      </c>
      <c r="E64" s="161"/>
      <c r="F64" s="162"/>
      <c r="G64" s="172">
        <v>42543</v>
      </c>
      <c r="H64" s="173"/>
      <c r="I64" s="173"/>
      <c r="J64" s="174"/>
      <c r="K64" s="138">
        <v>0.75</v>
      </c>
      <c r="L64" s="139"/>
      <c r="M64" s="139"/>
      <c r="N64" s="139"/>
      <c r="O64" s="140"/>
      <c r="P64" s="168" t="str">
        <f>AF25</f>
        <v>Ungarn</v>
      </c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5" t="s">
        <v>9</v>
      </c>
      <c r="AH64" s="93" t="str">
        <f>AF22</f>
        <v>Portugal</v>
      </c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141"/>
      <c r="AY64" s="166"/>
      <c r="AZ64" s="167"/>
      <c r="BA64" s="6" t="s">
        <v>8</v>
      </c>
      <c r="BB64" s="167"/>
      <c r="BC64" s="167"/>
      <c r="BD64" s="77"/>
      <c r="BE64" s="61"/>
      <c r="BF64" s="61"/>
      <c r="BG64" s="61"/>
      <c r="BH64" s="61"/>
      <c r="BI64" s="62"/>
      <c r="BJ64" s="60"/>
      <c r="BK64" s="61"/>
      <c r="BL64" s="61"/>
      <c r="BM64" s="61"/>
      <c r="BN64" s="61"/>
      <c r="BO64" s="62"/>
      <c r="BQ64" s="2">
        <f>AY64-BB64</f>
        <v>0</v>
      </c>
      <c r="BR64" s="2">
        <f>IF((OR(AY64="",BB64="")),0,IF(BQ64&lt;0,0)+IF(BQ64=0,1)+IF(BQ64&gt;0,3))</f>
        <v>0</v>
      </c>
      <c r="BS64" s="2">
        <f>IF((OR(AY64="",BB64="")),0,IF(BQ64&lt;0,3)+IF(BQ64=0,1)+IF(BQ64&gt;0,0))</f>
        <v>0</v>
      </c>
      <c r="BT64" s="2">
        <f>IF((OR(AY64="",BB64="")),0,1)</f>
        <v>0</v>
      </c>
      <c r="BZ64" s="2">
        <f>IF(CI99=0,1,0)</f>
        <v>1</v>
      </c>
      <c r="CA64" s="2" t="s">
        <v>79</v>
      </c>
      <c r="CB64" s="2">
        <f t="shared" si="10"/>
        <v>0</v>
      </c>
      <c r="CC64" s="2" t="s">
        <v>76</v>
      </c>
      <c r="CD64" s="2">
        <f t="shared" si="11"/>
        <v>0</v>
      </c>
      <c r="CH64" s="2" t="s">
        <v>186</v>
      </c>
      <c r="CI64" s="21">
        <f t="shared" si="0"/>
        <v>0</v>
      </c>
      <c r="CJ64" s="21">
        <f t="shared" si="1"/>
        <v>0</v>
      </c>
      <c r="CK64" s="21">
        <f t="shared" si="2"/>
        <v>0</v>
      </c>
      <c r="CL64" s="21">
        <f t="shared" si="3"/>
        <v>0</v>
      </c>
      <c r="CM64" s="21">
        <f t="shared" si="4"/>
        <v>0</v>
      </c>
      <c r="CN64" s="21">
        <f t="shared" si="5"/>
        <v>0</v>
      </c>
      <c r="CO64" s="21">
        <f t="shared" si="12"/>
        <v>0</v>
      </c>
      <c r="CP64" s="21">
        <f t="shared" si="13"/>
        <v>0</v>
      </c>
    </row>
    <row r="65" spans="2:94" ht="18.75" thickBot="1">
      <c r="B65" s="105">
        <v>36</v>
      </c>
      <c r="C65" s="155"/>
      <c r="D65" s="285" t="s">
        <v>114</v>
      </c>
      <c r="E65" s="286"/>
      <c r="F65" s="287"/>
      <c r="G65" s="280">
        <v>42543</v>
      </c>
      <c r="H65" s="281"/>
      <c r="I65" s="281"/>
      <c r="J65" s="282"/>
      <c r="K65" s="269">
        <v>0.75</v>
      </c>
      <c r="L65" s="270"/>
      <c r="M65" s="270"/>
      <c r="N65" s="270"/>
      <c r="O65" s="271"/>
      <c r="P65" s="272" t="str">
        <f>AF23</f>
        <v>Island</v>
      </c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45" t="s">
        <v>9</v>
      </c>
      <c r="AH65" s="273" t="str">
        <f>AF24</f>
        <v>Österreich</v>
      </c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4"/>
      <c r="AY65" s="283"/>
      <c r="AZ65" s="284"/>
      <c r="BA65" s="46" t="s">
        <v>8</v>
      </c>
      <c r="BB65" s="284"/>
      <c r="BC65" s="284"/>
      <c r="BD65" s="76"/>
      <c r="BE65" s="58"/>
      <c r="BF65" s="58"/>
      <c r="BG65" s="58"/>
      <c r="BH65" s="58"/>
      <c r="BI65" s="59"/>
      <c r="BJ65" s="65"/>
      <c r="BK65" s="58"/>
      <c r="BL65" s="58"/>
      <c r="BM65" s="58"/>
      <c r="BN65" s="58"/>
      <c r="BO65" s="59"/>
      <c r="BQ65" s="2">
        <f t="shared" si="6"/>
        <v>0</v>
      </c>
      <c r="BR65" s="2">
        <f t="shared" si="7"/>
        <v>0</v>
      </c>
      <c r="BS65" s="2">
        <f t="shared" si="8"/>
        <v>0</v>
      </c>
      <c r="BT65" s="2">
        <f t="shared" si="9"/>
        <v>0</v>
      </c>
      <c r="BZ65" s="2">
        <f>IF(CI100=0,1,0)</f>
        <v>1</v>
      </c>
      <c r="CA65" s="2" t="s">
        <v>77</v>
      </c>
      <c r="CB65" s="2">
        <f t="shared" si="10"/>
        <v>0</v>
      </c>
      <c r="CC65" s="2" t="s">
        <v>78</v>
      </c>
      <c r="CD65" s="2">
        <f t="shared" si="11"/>
        <v>0</v>
      </c>
      <c r="CH65" s="2" t="s">
        <v>187</v>
      </c>
      <c r="CI65" s="21">
        <f t="shared" si="0"/>
        <v>0</v>
      </c>
      <c r="CJ65" s="21">
        <f t="shared" si="1"/>
        <v>0</v>
      </c>
      <c r="CK65" s="21">
        <f t="shared" si="2"/>
        <v>0</v>
      </c>
      <c r="CL65" s="21">
        <f t="shared" si="3"/>
        <v>0</v>
      </c>
      <c r="CM65" s="21">
        <f t="shared" si="4"/>
        <v>0</v>
      </c>
      <c r="CN65" s="21">
        <f t="shared" si="5"/>
        <v>0</v>
      </c>
      <c r="CO65" s="21">
        <f t="shared" si="12"/>
        <v>0</v>
      </c>
      <c r="CP65" s="21">
        <f t="shared" si="13"/>
        <v>0</v>
      </c>
    </row>
    <row r="66" spans="86:89" ht="18.75" thickBot="1">
      <c r="CH66" s="2" t="s">
        <v>138</v>
      </c>
      <c r="CI66" s="2" t="s">
        <v>20</v>
      </c>
      <c r="CJ66" s="2"/>
      <c r="CK66" s="2"/>
    </row>
    <row r="67" spans="2:87" ht="18.75" thickBot="1">
      <c r="B67" s="142" t="s">
        <v>0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4"/>
      <c r="U67" s="142" t="s">
        <v>15</v>
      </c>
      <c r="V67" s="143"/>
      <c r="W67" s="144"/>
      <c r="X67" s="142" t="s">
        <v>16</v>
      </c>
      <c r="Y67" s="143"/>
      <c r="Z67" s="144"/>
      <c r="AA67" s="142" t="s">
        <v>17</v>
      </c>
      <c r="AB67" s="143"/>
      <c r="AC67" s="143"/>
      <c r="AD67" s="143"/>
      <c r="AE67" s="144"/>
      <c r="AF67" s="143" t="s">
        <v>18</v>
      </c>
      <c r="AG67" s="143"/>
      <c r="AH67" s="144"/>
      <c r="BQ67" s="2" t="s">
        <v>20</v>
      </c>
      <c r="BR67" s="2" t="s">
        <v>21</v>
      </c>
      <c r="BS67" s="2" t="s">
        <v>22</v>
      </c>
      <c r="BT67" s="2" t="s">
        <v>14</v>
      </c>
      <c r="BU67" s="2" t="s">
        <v>11</v>
      </c>
      <c r="BV67" s="2" t="s">
        <v>152</v>
      </c>
      <c r="BW67" s="2" t="s">
        <v>153</v>
      </c>
      <c r="BX67" s="2" t="s">
        <v>154</v>
      </c>
      <c r="BZ67" s="2" t="s">
        <v>14</v>
      </c>
      <c r="CA67" s="2" t="s">
        <v>20</v>
      </c>
      <c r="CB67" s="2" t="s">
        <v>21</v>
      </c>
      <c r="CC67" s="2" t="s">
        <v>22</v>
      </c>
      <c r="CD67" s="2" t="s">
        <v>11</v>
      </c>
      <c r="CE67" s="2" t="s">
        <v>152</v>
      </c>
      <c r="CF67" s="2" t="s">
        <v>153</v>
      </c>
      <c r="CG67" s="2" t="s">
        <v>154</v>
      </c>
      <c r="CH67" s="2" t="s">
        <v>46</v>
      </c>
      <c r="CI67" s="21">
        <f>(BQ68-BQ69)</f>
        <v>0</v>
      </c>
    </row>
    <row r="68" spans="2:87" ht="18">
      <c r="B68" s="126" t="s">
        <v>2</v>
      </c>
      <c r="C68" s="127"/>
      <c r="D68" s="128" t="str">
        <f>$BY$68</f>
        <v>Frankreich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93"/>
      <c r="U68" s="266">
        <f>IF($BZ$68=0,"",$BZ$68)</f>
      </c>
      <c r="V68" s="267"/>
      <c r="W68" s="268"/>
      <c r="X68" s="126">
        <f>IF($BZ$68=0,"",$CA$68)</f>
      </c>
      <c r="Y68" s="127"/>
      <c r="Z68" s="133"/>
      <c r="AA68" s="126">
        <f>IF($BZ$68=0,"",$CB$68)</f>
      </c>
      <c r="AB68" s="127"/>
      <c r="AC68" s="11" t="s">
        <v>8</v>
      </c>
      <c r="AD68" s="127">
        <f>IF($BZ$68=0,"",$CC$68)</f>
      </c>
      <c r="AE68" s="133"/>
      <c r="AF68" s="126">
        <f>IF($BZ$68=0,"",$CD$68)</f>
      </c>
      <c r="AG68" s="127"/>
      <c r="AH68" s="133"/>
      <c r="BQ68" s="2">
        <f>BR30+BR43+BS54</f>
        <v>0</v>
      </c>
      <c r="BR68" s="2">
        <f>AY30+AY43+BB54</f>
        <v>0</v>
      </c>
      <c r="BS68" s="2">
        <f>BB30+BB43+AY54</f>
        <v>0</v>
      </c>
      <c r="BT68" s="2">
        <f>BT30+BT43+BT54</f>
        <v>0</v>
      </c>
      <c r="BU68" s="2">
        <f>BR68-BS68</f>
        <v>0</v>
      </c>
      <c r="BV68" s="2">
        <f>CB30+CB43+CD54</f>
        <v>0</v>
      </c>
      <c r="BW68" s="2">
        <f>CR29</f>
        <v>0</v>
      </c>
      <c r="BX68" s="2">
        <v>-1</v>
      </c>
      <c r="BY68" s="2" t="str">
        <f>$D$10</f>
        <v>Frankreich</v>
      </c>
      <c r="BZ68" s="2">
        <f>$BT$68</f>
        <v>0</v>
      </c>
      <c r="CA68" s="2">
        <f>$BQ$68</f>
        <v>0</v>
      </c>
      <c r="CB68" s="2">
        <f>$BR$68</f>
        <v>0</v>
      </c>
      <c r="CC68" s="2">
        <f>$BS$68</f>
        <v>0</v>
      </c>
      <c r="CD68" s="2">
        <f>$BU$68</f>
        <v>0</v>
      </c>
      <c r="CE68" s="2">
        <f>$BV$68</f>
        <v>0</v>
      </c>
      <c r="CF68" s="2">
        <f>$BW$68</f>
        <v>0</v>
      </c>
      <c r="CG68" s="2">
        <f>$BX$68</f>
        <v>-1</v>
      </c>
      <c r="CH68" s="2" t="s">
        <v>53</v>
      </c>
      <c r="CI68" s="21">
        <f>(BQ68-BQ70)</f>
        <v>0</v>
      </c>
    </row>
    <row r="69" spans="2:87" ht="18">
      <c r="B69" s="115" t="s">
        <v>3</v>
      </c>
      <c r="C69" s="113"/>
      <c r="D69" s="120" t="str">
        <f>$BY$69</f>
        <v>Schweiz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45"/>
      <c r="U69" s="115">
        <f>IF($BZ$69=0,"",$BZ$69)</f>
      </c>
      <c r="V69" s="113"/>
      <c r="W69" s="114"/>
      <c r="X69" s="115">
        <f>IF($BZ$69=0,"",$CA$69)</f>
      </c>
      <c r="Y69" s="113"/>
      <c r="Z69" s="114"/>
      <c r="AA69" s="115">
        <f>IF($BZ$69=0,"",$CB$69)</f>
      </c>
      <c r="AB69" s="113"/>
      <c r="AC69" s="12" t="s">
        <v>8</v>
      </c>
      <c r="AD69" s="113">
        <f>IF($BZ$69=0,"",$CC$69)</f>
      </c>
      <c r="AE69" s="114"/>
      <c r="AF69" s="115">
        <f>IF($BZ$69=0,"",$CD$69)</f>
      </c>
      <c r="AG69" s="113"/>
      <c r="AH69" s="114"/>
      <c r="BQ69" s="2">
        <f>BS30+BR42+BR55</f>
        <v>0</v>
      </c>
      <c r="BR69" s="2">
        <f>BB30+AY42+AY55</f>
        <v>0</v>
      </c>
      <c r="BS69" s="2">
        <f>AY30+BB42+BB55</f>
        <v>0</v>
      </c>
      <c r="BT69" s="2">
        <f>BT30+BT42+BT55</f>
        <v>0</v>
      </c>
      <c r="BU69" s="2">
        <f>BR69-BS69</f>
        <v>0</v>
      </c>
      <c r="BV69" s="2">
        <f>(CD30+CB42+CB55)</f>
        <v>0</v>
      </c>
      <c r="BW69" s="2">
        <f>CR30</f>
        <v>0</v>
      </c>
      <c r="BX69" s="2">
        <v>-16</v>
      </c>
      <c r="BY69" s="2" t="str">
        <f>$D$13</f>
        <v>Schweiz</v>
      </c>
      <c r="BZ69" s="2">
        <f>$BT$71</f>
        <v>0</v>
      </c>
      <c r="CA69" s="2">
        <f>$BQ$71</f>
        <v>0</v>
      </c>
      <c r="CB69" s="2">
        <f>$BR$71</f>
        <v>0</v>
      </c>
      <c r="CC69" s="2">
        <f>$BS$71</f>
        <v>0</v>
      </c>
      <c r="CD69" s="2">
        <f>$BU$71</f>
        <v>0</v>
      </c>
      <c r="CE69" s="2">
        <f>$BV$71</f>
        <v>0</v>
      </c>
      <c r="CF69" s="2">
        <f>$BW$71</f>
        <v>0</v>
      </c>
      <c r="CG69" s="2">
        <f>$BX$71</f>
        <v>-9</v>
      </c>
      <c r="CH69" s="2" t="s">
        <v>47</v>
      </c>
      <c r="CI69" s="21">
        <f>(BQ68-BQ71)</f>
        <v>0</v>
      </c>
    </row>
    <row r="70" spans="2:87" ht="18">
      <c r="B70" s="115" t="s">
        <v>4</v>
      </c>
      <c r="C70" s="113"/>
      <c r="D70" s="120" t="str">
        <f>$BY$70</f>
        <v>Rumänien</v>
      </c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45"/>
      <c r="U70" s="115">
        <f>IF($BZ$70=0,"",$BZ$70)</f>
      </c>
      <c r="V70" s="113"/>
      <c r="W70" s="114"/>
      <c r="X70" s="115">
        <f>IF($BZ$70=0,"",$CA$70)</f>
      </c>
      <c r="Y70" s="113"/>
      <c r="Z70" s="114"/>
      <c r="AA70" s="115">
        <f>IF($BZ$70=0,"",$CB$70)</f>
      </c>
      <c r="AB70" s="113"/>
      <c r="AC70" s="12" t="s">
        <v>8</v>
      </c>
      <c r="AD70" s="113">
        <f>IF($BZ$70=0,"",$CC$70)</f>
      </c>
      <c r="AE70" s="114"/>
      <c r="AF70" s="115">
        <f>IF($BZ$70=0,"",$CD$70)</f>
      </c>
      <c r="AG70" s="113"/>
      <c r="AH70" s="114"/>
      <c r="BQ70" s="2">
        <f>BR31+BS43+BS55</f>
        <v>0</v>
      </c>
      <c r="BR70" s="2">
        <f>AY31+BB43+BB55</f>
        <v>0</v>
      </c>
      <c r="BS70" s="2">
        <f>BB31+AY43+AY55</f>
        <v>0</v>
      </c>
      <c r="BT70" s="2">
        <f>BT31+BT43+BT55</f>
        <v>0</v>
      </c>
      <c r="BU70" s="2">
        <f>BR70-BS70</f>
        <v>0</v>
      </c>
      <c r="BV70" s="2">
        <f>(CB31+CD43+CD55)</f>
        <v>0</v>
      </c>
      <c r="BW70" s="2">
        <f>CR31</f>
        <v>0</v>
      </c>
      <c r="BX70" s="2">
        <v>-23</v>
      </c>
      <c r="BY70" s="2" t="str">
        <f>$D$11</f>
        <v>Rumänien</v>
      </c>
      <c r="BZ70" s="2">
        <f>$BT$69</f>
        <v>0</v>
      </c>
      <c r="CA70" s="2">
        <f>$BQ$69</f>
        <v>0</v>
      </c>
      <c r="CB70" s="2">
        <f>$BR$69</f>
        <v>0</v>
      </c>
      <c r="CC70" s="2">
        <f>$BS$69</f>
        <v>0</v>
      </c>
      <c r="CD70" s="2">
        <f>$BU$69</f>
        <v>0</v>
      </c>
      <c r="CE70" s="2">
        <f>$BV$69</f>
        <v>0</v>
      </c>
      <c r="CF70" s="2">
        <f>$BW$69</f>
        <v>0</v>
      </c>
      <c r="CG70" s="2">
        <f>$BX$69</f>
        <v>-16</v>
      </c>
      <c r="CH70" s="2" t="s">
        <v>54</v>
      </c>
      <c r="CI70" s="21">
        <f>(BQ69-BQ70)</f>
        <v>0</v>
      </c>
    </row>
    <row r="71" spans="2:87" ht="18.75" thickBot="1">
      <c r="B71" s="118" t="s">
        <v>5</v>
      </c>
      <c r="C71" s="116"/>
      <c r="D71" s="181" t="str">
        <f>$BY$71</f>
        <v>Albanien</v>
      </c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3"/>
      <c r="U71" s="105">
        <f>IF($BZ$71=0,"",$BZ$71)</f>
      </c>
      <c r="V71" s="119"/>
      <c r="W71" s="106"/>
      <c r="X71" s="105">
        <f>IF($BZ$71=0,"",$CA$71)</f>
      </c>
      <c r="Y71" s="119"/>
      <c r="Z71" s="106"/>
      <c r="AA71" s="105">
        <f>IF($BZ$71=0,"",$CB$71)</f>
      </c>
      <c r="AB71" s="119"/>
      <c r="AC71" s="13" t="s">
        <v>8</v>
      </c>
      <c r="AD71" s="119">
        <f>IF($BZ$71=0,"",$CC$71)</f>
      </c>
      <c r="AE71" s="106"/>
      <c r="AF71" s="105">
        <f>IF($BZ$71=0,"",$CD$71)</f>
      </c>
      <c r="AG71" s="119"/>
      <c r="AH71" s="106"/>
      <c r="BQ71" s="2">
        <f>BS31+BS42+BR54</f>
        <v>0</v>
      </c>
      <c r="BR71" s="2">
        <f>BB31+BB42+AY54</f>
        <v>0</v>
      </c>
      <c r="BS71" s="2">
        <f>AY31+AY42+BB54</f>
        <v>0</v>
      </c>
      <c r="BT71" s="2">
        <f>BT31+BT42+BT54</f>
        <v>0</v>
      </c>
      <c r="BU71" s="2">
        <f>BR71-BS71</f>
        <v>0</v>
      </c>
      <c r="BV71" s="2">
        <f>(CD31+CD42+CB54)</f>
        <v>0</v>
      </c>
      <c r="BW71" s="2">
        <f>CR32</f>
        <v>0</v>
      </c>
      <c r="BX71" s="2">
        <v>-9</v>
      </c>
      <c r="BY71" s="2" t="str">
        <f>$D$12</f>
        <v>Albanien</v>
      </c>
      <c r="BZ71" s="2">
        <f>$BT$70</f>
        <v>0</v>
      </c>
      <c r="CA71" s="2">
        <f>$BQ$70</f>
        <v>0</v>
      </c>
      <c r="CB71" s="2">
        <f>$BR$70</f>
        <v>0</v>
      </c>
      <c r="CC71" s="2">
        <f>$BS$70</f>
        <v>0</v>
      </c>
      <c r="CD71" s="2">
        <f>$BU$70</f>
        <v>0</v>
      </c>
      <c r="CE71" s="2">
        <f>$BV$70</f>
        <v>0</v>
      </c>
      <c r="CF71" s="2">
        <f>$BW$70</f>
        <v>0</v>
      </c>
      <c r="CG71" s="2">
        <f>$BX$70</f>
        <v>-23</v>
      </c>
      <c r="CH71" s="2" t="s">
        <v>48</v>
      </c>
      <c r="CI71" s="21">
        <f>(BQ69-BQ71)</f>
        <v>0</v>
      </c>
    </row>
    <row r="72" spans="72:87" ht="18.75" thickBot="1">
      <c r="BT72" s="2">
        <f>SUM(BT68:BT71)</f>
        <v>0</v>
      </c>
      <c r="CE72" s="2"/>
      <c r="CF72" s="2"/>
      <c r="CG72" s="2"/>
      <c r="CH72" s="2" t="s">
        <v>45</v>
      </c>
      <c r="CI72" s="21">
        <f>(BQ70-BQ71)</f>
        <v>0</v>
      </c>
    </row>
    <row r="73" spans="2:87" ht="18.75" thickBot="1">
      <c r="B73" s="194" t="s">
        <v>1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6"/>
      <c r="U73" s="190" t="s">
        <v>15</v>
      </c>
      <c r="V73" s="191"/>
      <c r="W73" s="192"/>
      <c r="X73" s="190" t="s">
        <v>16</v>
      </c>
      <c r="Y73" s="191"/>
      <c r="Z73" s="192"/>
      <c r="AA73" s="194" t="s">
        <v>17</v>
      </c>
      <c r="AB73" s="195"/>
      <c r="AC73" s="195"/>
      <c r="AD73" s="195"/>
      <c r="AE73" s="196"/>
      <c r="AF73" s="195" t="s">
        <v>18</v>
      </c>
      <c r="AG73" s="195"/>
      <c r="AH73" s="196"/>
      <c r="BQ73" s="2" t="s">
        <v>20</v>
      </c>
      <c r="BR73" s="2" t="s">
        <v>21</v>
      </c>
      <c r="BS73" s="2" t="s">
        <v>22</v>
      </c>
      <c r="BT73" s="2" t="s">
        <v>14</v>
      </c>
      <c r="BU73" s="2" t="s">
        <v>11</v>
      </c>
      <c r="BV73" s="2" t="s">
        <v>152</v>
      </c>
      <c r="BW73" s="2" t="s">
        <v>153</v>
      </c>
      <c r="BX73" s="2" t="s">
        <v>154</v>
      </c>
      <c r="BZ73" s="2" t="s">
        <v>14</v>
      </c>
      <c r="CA73" s="2" t="s">
        <v>20</v>
      </c>
      <c r="CB73" s="2" t="s">
        <v>21</v>
      </c>
      <c r="CC73" s="2" t="s">
        <v>22</v>
      </c>
      <c r="CD73" s="2" t="s">
        <v>11</v>
      </c>
      <c r="CE73" s="2" t="s">
        <v>152</v>
      </c>
      <c r="CF73" s="2" t="s">
        <v>153</v>
      </c>
      <c r="CG73" s="2" t="s">
        <v>154</v>
      </c>
      <c r="CH73" s="2" t="s">
        <v>82</v>
      </c>
      <c r="CI73" s="21">
        <f>(BQ74-BQ75)</f>
        <v>0</v>
      </c>
    </row>
    <row r="74" spans="2:87" ht="18">
      <c r="B74" s="126" t="s">
        <v>2</v>
      </c>
      <c r="C74" s="127"/>
      <c r="D74" s="128" t="str">
        <f>$BY$74</f>
        <v>Slowakei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46">
        <f>IF($BZ$74=0,"",$BZ$74)</f>
      </c>
      <c r="V74" s="147"/>
      <c r="W74" s="148"/>
      <c r="X74" s="146">
        <f>IF($BZ$74=0,"",$CA$74)</f>
      </c>
      <c r="Y74" s="147"/>
      <c r="Z74" s="149"/>
      <c r="AA74" s="127">
        <f>IF($BZ$74=0,"",$CB$74)</f>
      </c>
      <c r="AB74" s="127"/>
      <c r="AC74" s="11" t="s">
        <v>8</v>
      </c>
      <c r="AD74" s="127">
        <f>IF($BZ$74=0,"",$CC$74)</f>
      </c>
      <c r="AE74" s="133"/>
      <c r="AF74" s="126">
        <f>IF($BZ$74=0,"",$CD$74)</f>
      </c>
      <c r="AG74" s="127"/>
      <c r="AH74" s="133"/>
      <c r="BQ74" s="2">
        <f>BR32+BR45+BS56</f>
        <v>0</v>
      </c>
      <c r="BR74" s="2">
        <f>AY32+AY45+BB56</f>
        <v>0</v>
      </c>
      <c r="BS74" s="2">
        <f>BB32+BB45+AY56</f>
        <v>0</v>
      </c>
      <c r="BT74" s="2">
        <f>BT32+BT45+BT56</f>
        <v>0</v>
      </c>
      <c r="BU74" s="2">
        <f>BR74-BS74</f>
        <v>0</v>
      </c>
      <c r="BV74" s="2">
        <f>CB32+CB45+CD56</f>
        <v>0</v>
      </c>
      <c r="BW74" s="2">
        <f>CR35</f>
        <v>0</v>
      </c>
      <c r="BX74" s="2">
        <v>-4</v>
      </c>
      <c r="BY74" s="2" t="str">
        <f>$AF$13</f>
        <v>Slowakei</v>
      </c>
      <c r="BZ74" s="2">
        <f>$BT$77</f>
        <v>0</v>
      </c>
      <c r="CA74" s="2">
        <f>$BQ$77</f>
        <v>0</v>
      </c>
      <c r="CB74" s="2">
        <f>$BR$77</f>
        <v>0</v>
      </c>
      <c r="CC74" s="2">
        <f>$BS$77</f>
        <v>0</v>
      </c>
      <c r="CD74" s="2">
        <f>$BU$77</f>
        <v>0</v>
      </c>
      <c r="CE74" s="2">
        <f>$BV$77</f>
        <v>0</v>
      </c>
      <c r="CF74" s="2">
        <f>$BW$77</f>
        <v>0</v>
      </c>
      <c r="CG74" s="2">
        <f>$BX$77</f>
        <v>17</v>
      </c>
      <c r="CH74" s="2" t="s">
        <v>80</v>
      </c>
      <c r="CI74" s="21">
        <f>(BQ74-BQ76)</f>
        <v>0</v>
      </c>
    </row>
    <row r="75" spans="2:87" ht="18">
      <c r="B75" s="115" t="s">
        <v>3</v>
      </c>
      <c r="C75" s="113"/>
      <c r="D75" s="120" t="str">
        <f>$BY$75</f>
        <v>England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2">
        <f>IF($BZ$75=0,"",$BZ$75)</f>
      </c>
      <c r="V75" s="123"/>
      <c r="W75" s="124"/>
      <c r="X75" s="122">
        <f>IF($BZ$75=0,"",$CA$75)</f>
      </c>
      <c r="Y75" s="123"/>
      <c r="Z75" s="125"/>
      <c r="AA75" s="113">
        <f>IF($BZ$75=0,"",$CB$75)</f>
      </c>
      <c r="AB75" s="113"/>
      <c r="AC75" s="12" t="s">
        <v>8</v>
      </c>
      <c r="AD75" s="113">
        <f>IF($BZ$75=0,"",$CC$75)</f>
      </c>
      <c r="AE75" s="114"/>
      <c r="AF75" s="115">
        <f>IF($BZ$75=0,"",$CD$75)</f>
      </c>
      <c r="AG75" s="113"/>
      <c r="AH75" s="114"/>
      <c r="BQ75" s="2">
        <f>BS32+BR44+BR57</f>
        <v>0</v>
      </c>
      <c r="BR75" s="2">
        <f>BB32+AY44+AY57</f>
        <v>0</v>
      </c>
      <c r="BS75" s="2">
        <f>AY32+BB44+BB57</f>
        <v>0</v>
      </c>
      <c r="BT75" s="2">
        <f>BT32+BT44+BT57</f>
        <v>0</v>
      </c>
      <c r="BU75" s="2">
        <f>BR75-BS75</f>
        <v>0</v>
      </c>
      <c r="BV75" s="2">
        <f>CD32+CB44+CB57</f>
        <v>0</v>
      </c>
      <c r="BW75" s="2">
        <f>CR36</f>
        <v>0</v>
      </c>
      <c r="BX75" s="2">
        <v>-8</v>
      </c>
      <c r="BY75" s="2" t="str">
        <f>$AF$10</f>
        <v>England</v>
      </c>
      <c r="BZ75" s="2">
        <f>$BT$74</f>
        <v>0</v>
      </c>
      <c r="CA75" s="2">
        <f>$BQ$74</f>
        <v>0</v>
      </c>
      <c r="CB75" s="2">
        <f>$BR$74</f>
        <v>0</v>
      </c>
      <c r="CC75" s="2">
        <f>$BS$74</f>
        <v>0</v>
      </c>
      <c r="CD75" s="2">
        <f>$BU$74</f>
        <v>0</v>
      </c>
      <c r="CE75" s="2">
        <f>$BV$74</f>
        <v>0</v>
      </c>
      <c r="CF75" s="2">
        <f>$BW$74</f>
        <v>0</v>
      </c>
      <c r="CG75" s="2">
        <f>$BX$74</f>
        <v>-4</v>
      </c>
      <c r="CH75" s="2" t="s">
        <v>81</v>
      </c>
      <c r="CI75" s="21">
        <f>(BQ74-BQ77)</f>
        <v>0</v>
      </c>
    </row>
    <row r="76" spans="2:87" ht="18">
      <c r="B76" s="115" t="s">
        <v>4</v>
      </c>
      <c r="C76" s="113"/>
      <c r="D76" s="120" t="str">
        <f>$BY$76</f>
        <v>Russland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2">
        <f>IF($BZ$76=0,"",$BZ$76)</f>
      </c>
      <c r="V76" s="123"/>
      <c r="W76" s="124"/>
      <c r="X76" s="122">
        <f>IF($BZ$76=0,"",$CA$76)</f>
      </c>
      <c r="Y76" s="123"/>
      <c r="Z76" s="125"/>
      <c r="AA76" s="113">
        <f>IF($BZ$76=0,"",$CB$76)</f>
      </c>
      <c r="AB76" s="113"/>
      <c r="AC76" s="12" t="s">
        <v>8</v>
      </c>
      <c r="AD76" s="113">
        <f>IF($BZ$76=0,"",$CC$76)</f>
      </c>
      <c r="AE76" s="114"/>
      <c r="AF76" s="115">
        <f>IF($BZ$76=0,"",$CD$76)</f>
      </c>
      <c r="AG76" s="113"/>
      <c r="AH76" s="114"/>
      <c r="BQ76" s="2">
        <f>BR33+BS45+BS57</f>
        <v>0</v>
      </c>
      <c r="BR76" s="2">
        <f>AY33+BB45+BB57</f>
        <v>0</v>
      </c>
      <c r="BS76" s="2">
        <f>BB33+AY45+AY57</f>
        <v>0</v>
      </c>
      <c r="BT76" s="2">
        <f>BT33+BT45+BT57</f>
        <v>0</v>
      </c>
      <c r="BU76" s="2">
        <f>BR76-BS76</f>
        <v>0</v>
      </c>
      <c r="BV76" s="2">
        <f>CB33+CD45+CD57</f>
        <v>0</v>
      </c>
      <c r="BW76" s="2">
        <f>CR34</f>
        <v>0</v>
      </c>
      <c r="BX76" s="2">
        <v>-22</v>
      </c>
      <c r="BY76" s="2" t="str">
        <f>$AF$11</f>
        <v>Russland</v>
      </c>
      <c r="BZ76" s="2">
        <f>$BT$75</f>
        <v>0</v>
      </c>
      <c r="CA76" s="2">
        <f>$BQ$75</f>
        <v>0</v>
      </c>
      <c r="CB76" s="2">
        <f>$BR$75</f>
        <v>0</v>
      </c>
      <c r="CC76" s="2">
        <f>$BS$75</f>
        <v>0</v>
      </c>
      <c r="CD76" s="2">
        <f>$BU$75</f>
        <v>0</v>
      </c>
      <c r="CE76" s="2">
        <f>$BV$75</f>
        <v>0</v>
      </c>
      <c r="CF76" s="2">
        <f>$BW$75</f>
        <v>0</v>
      </c>
      <c r="CG76" s="2">
        <f>$BX$75</f>
        <v>-8</v>
      </c>
      <c r="CH76" s="2" t="s">
        <v>83</v>
      </c>
      <c r="CI76" s="21">
        <f>(BQ75-BQ76)</f>
        <v>0</v>
      </c>
    </row>
    <row r="77" spans="2:87" ht="18.75" thickBot="1">
      <c r="B77" s="118" t="s">
        <v>5</v>
      </c>
      <c r="C77" s="116"/>
      <c r="D77" s="107" t="str">
        <f>$BY$77</f>
        <v>Wales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9">
        <f>IF($BZ$77=0,"",$BZ$77)</f>
      </c>
      <c r="V77" s="110"/>
      <c r="W77" s="111"/>
      <c r="X77" s="109">
        <f>IF($BZ$77=0,"",$CA$77)</f>
      </c>
      <c r="Y77" s="110"/>
      <c r="Z77" s="112"/>
      <c r="AA77" s="116">
        <f>IF($BZ$77=0,"",$CB$77)</f>
      </c>
      <c r="AB77" s="116"/>
      <c r="AC77" s="13" t="s">
        <v>8</v>
      </c>
      <c r="AD77" s="116">
        <f>IF($BZ$77=0,"",$CC$77)</f>
      </c>
      <c r="AE77" s="117"/>
      <c r="AF77" s="118">
        <f>IF($BZ$77=0,"",$CD$77)</f>
      </c>
      <c r="AG77" s="116"/>
      <c r="AH77" s="117"/>
      <c r="BQ77" s="2">
        <f>BS33+BS44+BR56</f>
        <v>0</v>
      </c>
      <c r="BR77" s="2">
        <f>BB33+BB44+AY56</f>
        <v>0</v>
      </c>
      <c r="BS77" s="2">
        <f>AY33+AY44+BB56</f>
        <v>0</v>
      </c>
      <c r="BT77" s="2">
        <f>BT33+BT44+BT56</f>
        <v>0</v>
      </c>
      <c r="BU77" s="2">
        <f>BR77-BS77</f>
        <v>0</v>
      </c>
      <c r="BV77" s="2">
        <f>CD33+CD44+CB56</f>
        <v>0</v>
      </c>
      <c r="BW77" s="2">
        <f>CR37</f>
        <v>0</v>
      </c>
      <c r="BX77" s="2">
        <v>17</v>
      </c>
      <c r="BY77" s="2" t="str">
        <f>$AF$12</f>
        <v>Wales</v>
      </c>
      <c r="BZ77" s="2">
        <f>$BT$76</f>
        <v>0</v>
      </c>
      <c r="CA77" s="2">
        <f>$BQ$76</f>
        <v>0</v>
      </c>
      <c r="CB77" s="2">
        <f>$BR$76</f>
        <v>0</v>
      </c>
      <c r="CC77" s="2">
        <f>$BS$76</f>
        <v>0</v>
      </c>
      <c r="CD77" s="2">
        <f>$BU$76</f>
        <v>0</v>
      </c>
      <c r="CE77" s="2">
        <f>$BV$76</f>
        <v>0</v>
      </c>
      <c r="CF77" s="2">
        <f>$BW$76</f>
        <v>0</v>
      </c>
      <c r="CG77" s="2">
        <f>$BX$76</f>
        <v>-22</v>
      </c>
      <c r="CH77" s="2" t="s">
        <v>84</v>
      </c>
      <c r="CI77" s="21">
        <f>(BQ75-BQ77)</f>
        <v>0</v>
      </c>
    </row>
    <row r="78" spans="72:87" ht="18.75" thickBot="1">
      <c r="BT78" s="2">
        <f>SUM(BT74:BT77)</f>
        <v>0</v>
      </c>
      <c r="CE78" s="2"/>
      <c r="CF78" s="2"/>
      <c r="CG78" s="2"/>
      <c r="CH78" s="2" t="s">
        <v>85</v>
      </c>
      <c r="CI78" s="21">
        <f>(BQ76-BQ77)</f>
        <v>0</v>
      </c>
    </row>
    <row r="79" spans="2:87" ht="18.75" thickBot="1">
      <c r="B79" s="130" t="s">
        <v>23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134" t="s">
        <v>15</v>
      </c>
      <c r="V79" s="135"/>
      <c r="W79" s="136"/>
      <c r="X79" s="134" t="s">
        <v>16</v>
      </c>
      <c r="Y79" s="135"/>
      <c r="Z79" s="136"/>
      <c r="AA79" s="130" t="s">
        <v>17</v>
      </c>
      <c r="AB79" s="131"/>
      <c r="AC79" s="131"/>
      <c r="AD79" s="131"/>
      <c r="AE79" s="132"/>
      <c r="AF79" s="131" t="s">
        <v>18</v>
      </c>
      <c r="AG79" s="131"/>
      <c r="AH79" s="132"/>
      <c r="BQ79" s="2" t="s">
        <v>20</v>
      </c>
      <c r="BR79" s="2" t="s">
        <v>21</v>
      </c>
      <c r="BS79" s="2" t="s">
        <v>22</v>
      </c>
      <c r="BT79" s="2" t="s">
        <v>14</v>
      </c>
      <c r="BU79" s="2" t="s">
        <v>11</v>
      </c>
      <c r="BV79" s="2" t="s">
        <v>152</v>
      </c>
      <c r="BW79" s="2" t="s">
        <v>153</v>
      </c>
      <c r="BX79" s="2" t="s">
        <v>154</v>
      </c>
      <c r="BZ79" s="2" t="s">
        <v>14</v>
      </c>
      <c r="CA79" s="2" t="s">
        <v>20</v>
      </c>
      <c r="CB79" s="2" t="s">
        <v>21</v>
      </c>
      <c r="CC79" s="2" t="s">
        <v>22</v>
      </c>
      <c r="CD79" s="2" t="s">
        <v>11</v>
      </c>
      <c r="CE79" s="2" t="s">
        <v>152</v>
      </c>
      <c r="CF79" s="2" t="s">
        <v>153</v>
      </c>
      <c r="CG79" s="2" t="s">
        <v>154</v>
      </c>
      <c r="CH79" s="2" t="s">
        <v>86</v>
      </c>
      <c r="CI79" s="21">
        <f>(BQ80-BQ81)</f>
        <v>0</v>
      </c>
    </row>
    <row r="80" spans="2:87" ht="18">
      <c r="B80" s="126" t="s">
        <v>2</v>
      </c>
      <c r="C80" s="127"/>
      <c r="D80" s="128" t="str">
        <f>$BY$80</f>
        <v>Deutschland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46">
        <f>IF($BZ$80=0,"",$BZ$80)</f>
      </c>
      <c r="V80" s="147"/>
      <c r="W80" s="148"/>
      <c r="X80" s="146">
        <f>IF($BZ$80=0,"",$CA$80)</f>
      </c>
      <c r="Y80" s="147"/>
      <c r="Z80" s="149"/>
      <c r="AA80" s="127">
        <f>IF($BZ$80=0,"",$CB$80)</f>
      </c>
      <c r="AB80" s="127"/>
      <c r="AC80" s="11" t="s">
        <v>8</v>
      </c>
      <c r="AD80" s="127">
        <f>IF($BZ$80=0,"",$CC$80)</f>
      </c>
      <c r="AE80" s="133"/>
      <c r="AF80" s="126">
        <f>IF($BZ$80=0,"",$CD$80)</f>
      </c>
      <c r="AG80" s="127"/>
      <c r="AH80" s="133"/>
      <c r="BQ80" s="2">
        <f>BR34+BR47+BS58</f>
        <v>0</v>
      </c>
      <c r="BR80" s="2">
        <f>AY34+AY47+BB58</f>
        <v>0</v>
      </c>
      <c r="BS80" s="2">
        <f>BB34+BB47+AY58</f>
        <v>0</v>
      </c>
      <c r="BT80" s="2">
        <f>BT34+BT47+BT58</f>
        <v>0</v>
      </c>
      <c r="BU80" s="2">
        <f>BR80-BS80</f>
        <v>0</v>
      </c>
      <c r="BV80" s="2">
        <f>CB34+CB47+CD58</f>
        <v>0</v>
      </c>
      <c r="BW80" s="2">
        <f>CR39</f>
        <v>0</v>
      </c>
      <c r="BX80" s="2">
        <v>-3</v>
      </c>
      <c r="BY80" s="2" t="str">
        <f>$D$16</f>
        <v>Deutschland</v>
      </c>
      <c r="BZ80" s="2">
        <f>$BT$80</f>
        <v>0</v>
      </c>
      <c r="CA80" s="49">
        <f>$BQ$80</f>
        <v>0</v>
      </c>
      <c r="CB80" s="2">
        <f>$BR$80</f>
        <v>0</v>
      </c>
      <c r="CC80" s="2">
        <f>$BS$80</f>
        <v>0</v>
      </c>
      <c r="CD80" s="2">
        <f>$BU$80</f>
        <v>0</v>
      </c>
      <c r="CE80" s="2">
        <f>$BV$80</f>
        <v>0</v>
      </c>
      <c r="CF80" s="2">
        <f>$BW$80</f>
        <v>0</v>
      </c>
      <c r="CG80" s="2">
        <f>$BX$80</f>
        <v>-3</v>
      </c>
      <c r="CH80" s="2" t="s">
        <v>87</v>
      </c>
      <c r="CI80" s="21">
        <f>(BQ80-BQ82)</f>
        <v>0</v>
      </c>
    </row>
    <row r="81" spans="2:87" ht="18">
      <c r="B81" s="115" t="s">
        <v>3</v>
      </c>
      <c r="C81" s="113"/>
      <c r="D81" s="120" t="str">
        <f>$BY$81</f>
        <v>Ukraine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2">
        <f>IF($BZ$81=0,"",$BZ$81)</f>
      </c>
      <c r="V81" s="123"/>
      <c r="W81" s="124"/>
      <c r="X81" s="122">
        <f>IF($BZ$81=0,"",$CA$81)</f>
      </c>
      <c r="Y81" s="123"/>
      <c r="Z81" s="125"/>
      <c r="AA81" s="113">
        <f>IF($BZ$81=0,"",$CB$81)</f>
      </c>
      <c r="AB81" s="113"/>
      <c r="AC81" s="12" t="s">
        <v>8</v>
      </c>
      <c r="AD81" s="113">
        <f>IF($BZ$81=0,"",$CC$81)</f>
      </c>
      <c r="AE81" s="114"/>
      <c r="AF81" s="115">
        <f>IF($BZ$81=0,"",$CD$81)</f>
      </c>
      <c r="AG81" s="113"/>
      <c r="AH81" s="114"/>
      <c r="BQ81" s="2">
        <f>BS34+BR46+BR59</f>
        <v>0</v>
      </c>
      <c r="BR81" s="2">
        <f>BB34+AY46+AY59</f>
        <v>0</v>
      </c>
      <c r="BS81" s="2">
        <f>AY34+BB46+BB59</f>
        <v>0</v>
      </c>
      <c r="BT81" s="2">
        <f>BT34+BT46+BT59</f>
        <v>0</v>
      </c>
      <c r="BU81" s="2">
        <f>BR81-BS81</f>
        <v>0</v>
      </c>
      <c r="BV81" s="2">
        <f>CD34+CB46+CB59</f>
        <v>0</v>
      </c>
      <c r="BW81" s="2">
        <f>CR40</f>
        <v>0</v>
      </c>
      <c r="BX81" s="2">
        <v>-12</v>
      </c>
      <c r="BY81" s="2" t="str">
        <f>$D$17</f>
        <v>Ukraine</v>
      </c>
      <c r="BZ81" s="2">
        <f>$BT$81</f>
        <v>0</v>
      </c>
      <c r="CA81" s="49">
        <f>$BQ$81</f>
        <v>0</v>
      </c>
      <c r="CB81" s="2">
        <f>$BR$81</f>
        <v>0</v>
      </c>
      <c r="CC81" s="2">
        <f>$BS$81</f>
        <v>0</v>
      </c>
      <c r="CD81" s="2">
        <f>$BU$81</f>
        <v>0</v>
      </c>
      <c r="CE81" s="2">
        <f>$BV$81</f>
        <v>0</v>
      </c>
      <c r="CF81" s="2">
        <f>$BW$81</f>
        <v>0</v>
      </c>
      <c r="CG81" s="2">
        <f>$BX$81</f>
        <v>-12</v>
      </c>
      <c r="CH81" s="2" t="s">
        <v>89</v>
      </c>
      <c r="CI81" s="21">
        <f>(BQ80-BQ83)</f>
        <v>0</v>
      </c>
    </row>
    <row r="82" spans="2:87" ht="18">
      <c r="B82" s="115" t="s">
        <v>4</v>
      </c>
      <c r="C82" s="113"/>
      <c r="D82" s="120" t="str">
        <f>$BY$82</f>
        <v>Polen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2">
        <f>IF($BZ$82=0,"",$BZ$82)</f>
      </c>
      <c r="V82" s="123"/>
      <c r="W82" s="124"/>
      <c r="X82" s="122">
        <f>IF($BZ$82=0,"",$CA$82)</f>
      </c>
      <c r="Y82" s="123"/>
      <c r="Z82" s="125"/>
      <c r="AA82" s="113">
        <f>IF($BZ$82=0,"",$CB$82)</f>
      </c>
      <c r="AB82" s="113"/>
      <c r="AC82" s="12" t="s">
        <v>8</v>
      </c>
      <c r="AD82" s="113">
        <f>IF($BZ$82=0,"",$CC$82)</f>
      </c>
      <c r="AE82" s="114"/>
      <c r="AF82" s="115">
        <f>IF($BZ$82=0,"",$CD$82)</f>
      </c>
      <c r="AG82" s="113"/>
      <c r="AH82" s="114"/>
      <c r="BQ82" s="2">
        <f>BR35+BS47+BS59</f>
        <v>0</v>
      </c>
      <c r="BR82" s="2">
        <f>AY35+BB47+BB59</f>
        <v>0</v>
      </c>
      <c r="BS82" s="2">
        <f>BB35+AY47+AY59</f>
        <v>0</v>
      </c>
      <c r="BT82" s="2">
        <f>BT35+BT47+BT59</f>
        <v>0</v>
      </c>
      <c r="BU82" s="2">
        <f>BR82-BS82</f>
        <v>0</v>
      </c>
      <c r="BV82" s="2">
        <f>CB35+CD47+CD59</f>
        <v>0</v>
      </c>
      <c r="BW82" s="2">
        <f>CR41</f>
        <v>0</v>
      </c>
      <c r="BX82" s="2">
        <v>-15</v>
      </c>
      <c r="BY82" s="2" t="str">
        <f>$D$18</f>
        <v>Polen</v>
      </c>
      <c r="BZ82" s="2">
        <f>$BT$82</f>
        <v>0</v>
      </c>
      <c r="CA82" s="49">
        <f>$BQ$82</f>
        <v>0</v>
      </c>
      <c r="CB82" s="2">
        <f>$BR$82</f>
        <v>0</v>
      </c>
      <c r="CC82" s="2">
        <f>$BS$82</f>
        <v>0</v>
      </c>
      <c r="CD82" s="2">
        <f>$BU$82</f>
        <v>0</v>
      </c>
      <c r="CE82" s="2">
        <f>$BV$82</f>
        <v>0</v>
      </c>
      <c r="CF82" s="2">
        <f>$BW$82</f>
        <v>0</v>
      </c>
      <c r="CG82" s="2">
        <f>$BX$82</f>
        <v>-15</v>
      </c>
      <c r="CH82" s="2" t="s">
        <v>88</v>
      </c>
      <c r="CI82" s="21">
        <f>(BQ81-BQ82)</f>
        <v>0</v>
      </c>
    </row>
    <row r="83" spans="2:87" ht="18.75" thickBot="1">
      <c r="B83" s="105" t="s">
        <v>5</v>
      </c>
      <c r="C83" s="106"/>
      <c r="D83" s="107" t="str">
        <f>$BY$83</f>
        <v>Nordirland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9">
        <f>IF($BZ$83=0,"",$BZ$83)</f>
      </c>
      <c r="V83" s="110"/>
      <c r="W83" s="111"/>
      <c r="X83" s="109">
        <f>IF($BZ$83=0,"",$CA$83)</f>
      </c>
      <c r="Y83" s="110"/>
      <c r="Z83" s="112"/>
      <c r="AA83" s="116">
        <f>IF($BZ$83=0,"",$CB$83)</f>
      </c>
      <c r="AB83" s="116"/>
      <c r="AC83" s="13" t="s">
        <v>8</v>
      </c>
      <c r="AD83" s="116">
        <f>IF($BZ$83=0,"",$CC$83)</f>
      </c>
      <c r="AE83" s="117"/>
      <c r="AF83" s="118">
        <f>IF($BZ$83=0,"",$CD$83)</f>
      </c>
      <c r="AG83" s="116"/>
      <c r="AH83" s="117"/>
      <c r="BQ83" s="2">
        <f>BS35+BS46+BR58</f>
        <v>0</v>
      </c>
      <c r="BR83" s="2">
        <f>BB35+BB46+AY58</f>
        <v>0</v>
      </c>
      <c r="BS83" s="2">
        <f>AY35+AY46+BB58</f>
        <v>0</v>
      </c>
      <c r="BT83" s="2">
        <f>BT35+BT46+BT58</f>
        <v>0</v>
      </c>
      <c r="BU83" s="2">
        <f>BR83-BS83</f>
        <v>0</v>
      </c>
      <c r="BV83" s="2">
        <f>CD35+CD46+CB58</f>
        <v>0</v>
      </c>
      <c r="BW83" s="2">
        <f>CR42</f>
        <v>0</v>
      </c>
      <c r="BX83" s="2">
        <v>-24</v>
      </c>
      <c r="BY83" s="2" t="str">
        <f>$D$19</f>
        <v>Nordirland</v>
      </c>
      <c r="BZ83" s="2">
        <f>$BT$83</f>
        <v>0</v>
      </c>
      <c r="CA83" s="49">
        <f>$BQ$83</f>
        <v>0</v>
      </c>
      <c r="CB83" s="2">
        <f>$BR$83</f>
        <v>0</v>
      </c>
      <c r="CC83" s="2">
        <f>$BS$83</f>
        <v>0</v>
      </c>
      <c r="CD83" s="2">
        <f>$BU$83</f>
        <v>0</v>
      </c>
      <c r="CE83" s="2">
        <f>$BV$83</f>
        <v>0</v>
      </c>
      <c r="CF83" s="2">
        <f>$BW$83</f>
        <v>0</v>
      </c>
      <c r="CG83" s="2">
        <f>$BX$83</f>
        <v>-24</v>
      </c>
      <c r="CH83" s="2" t="s">
        <v>90</v>
      </c>
      <c r="CI83" s="21">
        <f>(BQ81-BQ83)</f>
        <v>0</v>
      </c>
    </row>
    <row r="84" spans="2:87" ht="18.75" thickBot="1">
      <c r="B84" s="16"/>
      <c r="C84" s="1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16"/>
      <c r="V84" s="16"/>
      <c r="W84" s="16"/>
      <c r="X84" s="16"/>
      <c r="Y84" s="16"/>
      <c r="Z84" s="16"/>
      <c r="AA84" s="16"/>
      <c r="AB84" s="16"/>
      <c r="AC84" s="14"/>
      <c r="AD84" s="16"/>
      <c r="AE84" s="16"/>
      <c r="AF84" s="16"/>
      <c r="AG84" s="16"/>
      <c r="AH84" s="16"/>
      <c r="BT84" s="2">
        <f>SUM(BT80:BT83)</f>
        <v>0</v>
      </c>
      <c r="CE84" s="2"/>
      <c r="CF84" s="2"/>
      <c r="CG84" s="2"/>
      <c r="CH84" s="2" t="s">
        <v>91</v>
      </c>
      <c r="CI84" s="21">
        <f>(BQ82-BQ83)</f>
        <v>0</v>
      </c>
    </row>
    <row r="85" spans="2:87" ht="18.75" thickBot="1">
      <c r="B85" s="244" t="s">
        <v>24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6"/>
      <c r="U85" s="241" t="s">
        <v>15</v>
      </c>
      <c r="V85" s="242"/>
      <c r="W85" s="243"/>
      <c r="X85" s="241" t="s">
        <v>16</v>
      </c>
      <c r="Y85" s="242"/>
      <c r="Z85" s="243"/>
      <c r="AA85" s="244" t="s">
        <v>17</v>
      </c>
      <c r="AB85" s="245"/>
      <c r="AC85" s="245"/>
      <c r="AD85" s="245"/>
      <c r="AE85" s="246"/>
      <c r="AF85" s="245" t="s">
        <v>18</v>
      </c>
      <c r="AG85" s="245"/>
      <c r="AH85" s="246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6" t="s">
        <v>20</v>
      </c>
      <c r="BR85" s="2" t="s">
        <v>21</v>
      </c>
      <c r="BS85" s="2" t="s">
        <v>22</v>
      </c>
      <c r="BT85" s="2" t="s">
        <v>14</v>
      </c>
      <c r="BU85" s="2" t="s">
        <v>11</v>
      </c>
      <c r="BV85" s="2" t="s">
        <v>152</v>
      </c>
      <c r="BW85" s="2" t="s">
        <v>153</v>
      </c>
      <c r="BX85" s="2" t="s">
        <v>154</v>
      </c>
      <c r="BZ85" s="2" t="s">
        <v>14</v>
      </c>
      <c r="CA85" s="2" t="s">
        <v>20</v>
      </c>
      <c r="CB85" s="2" t="s">
        <v>21</v>
      </c>
      <c r="CC85" s="2" t="s">
        <v>22</v>
      </c>
      <c r="CD85" s="2" t="s">
        <v>11</v>
      </c>
      <c r="CE85" s="2" t="s">
        <v>152</v>
      </c>
      <c r="CF85" s="2" t="s">
        <v>153</v>
      </c>
      <c r="CG85" s="2" t="s">
        <v>154</v>
      </c>
      <c r="CH85" s="2" t="s">
        <v>92</v>
      </c>
      <c r="CI85" s="21">
        <f>(BQ86-BQ87)</f>
        <v>0</v>
      </c>
    </row>
    <row r="86" spans="2:87" ht="18" customHeight="1">
      <c r="B86" s="126" t="s">
        <v>2</v>
      </c>
      <c r="C86" s="127"/>
      <c r="D86" s="128" t="str">
        <f>$BY$86</f>
        <v>Spanien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46">
        <f>IF($BZ$86=0,"",$BZ$86)</f>
      </c>
      <c r="V86" s="147"/>
      <c r="W86" s="148"/>
      <c r="X86" s="146">
        <f>IF($BZ$86=0,"",$CA$86)</f>
      </c>
      <c r="Y86" s="147"/>
      <c r="Z86" s="149"/>
      <c r="AA86" s="127">
        <f>IF($BZ$86=0,"",$CB$86)</f>
      </c>
      <c r="AB86" s="127"/>
      <c r="AC86" s="11" t="s">
        <v>8</v>
      </c>
      <c r="AD86" s="127">
        <f>IF($BZ$86=0,"",$CC$86)</f>
      </c>
      <c r="AE86" s="133"/>
      <c r="AF86" s="126">
        <f>IF($BZ$86=0,"",$CD$86)</f>
      </c>
      <c r="AG86" s="127"/>
      <c r="AH86" s="133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4"/>
      <c r="AZ86" s="24"/>
      <c r="BA86" s="23"/>
      <c r="BB86" s="24"/>
      <c r="BC86" s="24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6">
        <f>BR36+BR49+BS60</f>
        <v>0</v>
      </c>
      <c r="BR86" s="2">
        <f>AY36+AY49+BB60</f>
        <v>0</v>
      </c>
      <c r="BS86" s="2">
        <f>BB36+BB49+AY60</f>
        <v>0</v>
      </c>
      <c r="BT86" s="2">
        <f>BT36+BT49+BT60</f>
        <v>0</v>
      </c>
      <c r="BU86" s="2">
        <f>BR86-BS86</f>
        <v>0</v>
      </c>
      <c r="BV86" s="2">
        <f>CB36+CB49+CD60</f>
        <v>0</v>
      </c>
      <c r="BW86" s="2">
        <f>CR45</f>
        <v>0</v>
      </c>
      <c r="BX86" s="2">
        <v>-2</v>
      </c>
      <c r="BY86" s="2" t="str">
        <f>$AF$16</f>
        <v>Spanien</v>
      </c>
      <c r="BZ86" s="2">
        <f>$BT$86</f>
        <v>0</v>
      </c>
      <c r="CA86" s="2">
        <f>$BQ$86</f>
        <v>0</v>
      </c>
      <c r="CB86" s="2">
        <f>$BR$86</f>
        <v>0</v>
      </c>
      <c r="CC86" s="2">
        <f>$BS$86</f>
        <v>0</v>
      </c>
      <c r="CD86" s="2">
        <f>$BU$86</f>
        <v>0</v>
      </c>
      <c r="CE86" s="2">
        <f>$BV$86</f>
        <v>0</v>
      </c>
      <c r="CF86" s="2">
        <f>$BW$86</f>
        <v>0</v>
      </c>
      <c r="CG86" s="2">
        <f>$BX$86</f>
        <v>-2</v>
      </c>
      <c r="CH86" s="2" t="s">
        <v>93</v>
      </c>
      <c r="CI86" s="21">
        <f>(BQ86-BQ88)</f>
        <v>0</v>
      </c>
    </row>
    <row r="87" spans="2:87" ht="18" customHeight="1">
      <c r="B87" s="115" t="s">
        <v>3</v>
      </c>
      <c r="C87" s="113"/>
      <c r="D87" s="120" t="str">
        <f>$BY$87</f>
        <v>Kroatien</v>
      </c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>
        <f>IF($BZ$87=0,"",$BZ$87)</f>
      </c>
      <c r="V87" s="123"/>
      <c r="W87" s="124"/>
      <c r="X87" s="122">
        <f>IF($BZ$87=0,"",$CA$87)</f>
      </c>
      <c r="Y87" s="123"/>
      <c r="Z87" s="125"/>
      <c r="AA87" s="113">
        <f>IF($BZ$87=0,"",$CB$87)</f>
      </c>
      <c r="AB87" s="113"/>
      <c r="AC87" s="12" t="s">
        <v>8</v>
      </c>
      <c r="AD87" s="113">
        <f>IF($BZ$87=0,"",$CC$87)</f>
      </c>
      <c r="AE87" s="114"/>
      <c r="AF87" s="115">
        <f>IF($BZ$87=0,"",$CD$87)</f>
      </c>
      <c r="AG87" s="113"/>
      <c r="AH87" s="114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6">
        <f>BS36+BR48+BR61</f>
        <v>0</v>
      </c>
      <c r="BR87" s="2">
        <f>BB36+AY48+AY61</f>
        <v>0</v>
      </c>
      <c r="BS87" s="2">
        <f>AY36+BB48+BB61</f>
        <v>0</v>
      </c>
      <c r="BT87" s="2">
        <f>BT36+BT48+BT61</f>
        <v>0</v>
      </c>
      <c r="BU87" s="2">
        <f>BR87-BS87</f>
        <v>0</v>
      </c>
      <c r="BV87" s="2">
        <f>CD36+CB48+CB61</f>
        <v>0</v>
      </c>
      <c r="BW87" s="2">
        <f>CR44</f>
        <v>0</v>
      </c>
      <c r="BX87" s="2">
        <v>-13</v>
      </c>
      <c r="BY87" s="30" t="str">
        <f>$AF$19</f>
        <v>Kroatien</v>
      </c>
      <c r="BZ87" s="2">
        <f>$BT$89</f>
        <v>0</v>
      </c>
      <c r="CA87" s="2">
        <f>$BQ$89</f>
        <v>0</v>
      </c>
      <c r="CB87" s="2">
        <f>$BR$89</f>
        <v>0</v>
      </c>
      <c r="CC87" s="2">
        <f>$BS$89</f>
        <v>0</v>
      </c>
      <c r="CD87" s="2">
        <f>$BU$89</f>
        <v>0</v>
      </c>
      <c r="CE87" s="2">
        <f>$BV$89</f>
        <v>0</v>
      </c>
      <c r="CF87" s="2">
        <f>$BW$89</f>
        <v>0</v>
      </c>
      <c r="CG87" s="2">
        <f>$BX$89</f>
        <v>-11</v>
      </c>
      <c r="CH87" s="2" t="s">
        <v>94</v>
      </c>
      <c r="CI87" s="21">
        <f>(BQ86-BQ89)</f>
        <v>0</v>
      </c>
    </row>
    <row r="88" spans="2:87" ht="18" customHeight="1">
      <c r="B88" s="115" t="s">
        <v>4</v>
      </c>
      <c r="C88" s="113"/>
      <c r="D88" s="120" t="str">
        <f>$BY$88</f>
        <v>Tschechien</v>
      </c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2">
        <f>IF($BZ$88=0,"",$BZ$88)</f>
      </c>
      <c r="V88" s="123"/>
      <c r="W88" s="124"/>
      <c r="X88" s="122">
        <f>IF($BZ$88=0,"",$CA$88)</f>
      </c>
      <c r="Y88" s="123"/>
      <c r="Z88" s="125"/>
      <c r="AA88" s="113">
        <f>IF($BZ$88=0,"",$CB$88)</f>
      </c>
      <c r="AB88" s="113"/>
      <c r="AC88" s="12" t="s">
        <v>8</v>
      </c>
      <c r="AD88" s="113">
        <f>IF($BZ$88=0,"",$CC$88)</f>
      </c>
      <c r="AE88" s="114"/>
      <c r="AF88" s="115">
        <f>IF($BZ$88=0,"",$CD$88)</f>
      </c>
      <c r="AG88" s="113"/>
      <c r="AH88" s="114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6">
        <f>BR37+BS49+BS61</f>
        <v>0</v>
      </c>
      <c r="BR88" s="2">
        <f>AY37+BB49+BB61</f>
        <v>0</v>
      </c>
      <c r="BS88" s="2">
        <f>BB37+AY49+AY61</f>
        <v>0</v>
      </c>
      <c r="BT88" s="2">
        <f>BT37+BT49+BT61</f>
        <v>0</v>
      </c>
      <c r="BU88" s="2">
        <f>BR88-BS88</f>
        <v>0</v>
      </c>
      <c r="BV88" s="2">
        <f>CB37+CD49+CD61</f>
        <v>0</v>
      </c>
      <c r="BW88" s="2">
        <f>CR47</f>
        <v>0</v>
      </c>
      <c r="BX88" s="2">
        <v>-19</v>
      </c>
      <c r="BY88" s="2" t="str">
        <f>$AF$17</f>
        <v>Tschechien</v>
      </c>
      <c r="BZ88" s="2">
        <f>$BT$87</f>
        <v>0</v>
      </c>
      <c r="CA88" s="2">
        <f>$BQ$87</f>
        <v>0</v>
      </c>
      <c r="CB88" s="2">
        <f>$BR$87</f>
        <v>0</v>
      </c>
      <c r="CC88" s="2">
        <f>$BS$87</f>
        <v>0</v>
      </c>
      <c r="CD88" s="2">
        <f>$BU$87</f>
        <v>0</v>
      </c>
      <c r="CE88" s="2">
        <f>$BV$87</f>
        <v>0</v>
      </c>
      <c r="CF88" s="2">
        <f>$BW$87</f>
        <v>0</v>
      </c>
      <c r="CG88" s="2">
        <f>$BX$87</f>
        <v>-13</v>
      </c>
      <c r="CH88" s="2" t="s">
        <v>95</v>
      </c>
      <c r="CI88" s="21">
        <f>(BQ87-BQ88)</f>
        <v>0</v>
      </c>
    </row>
    <row r="89" spans="2:87" ht="18" customHeight="1" thickBot="1">
      <c r="B89" s="105" t="s">
        <v>5</v>
      </c>
      <c r="C89" s="106"/>
      <c r="D89" s="107" t="str">
        <f>$BY$89</f>
        <v>Türkei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9">
        <f>IF($BZ$89=0,"",$BZ$89)</f>
      </c>
      <c r="V89" s="110"/>
      <c r="W89" s="111"/>
      <c r="X89" s="109">
        <f>IF($BZ$89=0,"",$CA$89)</f>
      </c>
      <c r="Y89" s="110"/>
      <c r="Z89" s="112"/>
      <c r="AA89" s="116">
        <f>IF($BZ$89=0,"",$CB$89)</f>
      </c>
      <c r="AB89" s="116"/>
      <c r="AC89" s="13" t="s">
        <v>8</v>
      </c>
      <c r="AD89" s="116">
        <f>IF($BZ$89=0,"",$CC$89)</f>
      </c>
      <c r="AE89" s="117"/>
      <c r="AF89" s="118">
        <f>IF($BZ$89=0,"",$CD$89)</f>
      </c>
      <c r="AG89" s="116"/>
      <c r="AH89" s="11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6">
        <f>BS37+BS48+BR60</f>
        <v>0</v>
      </c>
      <c r="BR89" s="2">
        <f>BB37+BB48+AY60</f>
        <v>0</v>
      </c>
      <c r="BS89" s="2">
        <f>AY37+AY48+BB60</f>
        <v>0</v>
      </c>
      <c r="BT89" s="2">
        <f>BT37+BT48+BT60</f>
        <v>0</v>
      </c>
      <c r="BU89" s="2">
        <f>BR89-BS89</f>
        <v>0</v>
      </c>
      <c r="BV89" s="2">
        <f>CD37+CD48+CB60</f>
        <v>0</v>
      </c>
      <c r="BW89" s="2">
        <f>CR46</f>
        <v>0</v>
      </c>
      <c r="BX89" s="2">
        <v>-11</v>
      </c>
      <c r="BY89" s="30" t="str">
        <f>$AF$18</f>
        <v>Türkei</v>
      </c>
      <c r="BZ89" s="2">
        <f>$BT$88</f>
        <v>0</v>
      </c>
      <c r="CA89" s="2">
        <f>$BQ$88</f>
        <v>0</v>
      </c>
      <c r="CB89" s="2">
        <f>$BR$88</f>
        <v>0</v>
      </c>
      <c r="CC89" s="2">
        <f>$BS$88</f>
        <v>0</v>
      </c>
      <c r="CD89" s="2">
        <f>$BU$88</f>
        <v>0</v>
      </c>
      <c r="CE89" s="2">
        <f>$BV$88</f>
        <v>0</v>
      </c>
      <c r="CF89" s="2">
        <f>$BW$88</f>
        <v>0</v>
      </c>
      <c r="CG89" s="2">
        <f>$BX$88</f>
        <v>-19</v>
      </c>
      <c r="CH89" s="2" t="s">
        <v>96</v>
      </c>
      <c r="CI89" s="21">
        <f>(BQ87-BQ89)</f>
        <v>0</v>
      </c>
    </row>
    <row r="90" spans="2:87" ht="18" customHeight="1" thickBot="1">
      <c r="B90" s="16"/>
      <c r="C90" s="16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16"/>
      <c r="V90" s="16"/>
      <c r="W90" s="16"/>
      <c r="X90" s="16"/>
      <c r="Y90" s="16"/>
      <c r="Z90" s="16"/>
      <c r="AA90" s="16"/>
      <c r="AB90" s="16"/>
      <c r="AC90" s="14"/>
      <c r="AD90" s="16"/>
      <c r="AE90" s="16"/>
      <c r="AF90" s="16"/>
      <c r="AG90" s="16"/>
      <c r="AH90" s="16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6"/>
      <c r="BT90" s="2">
        <f>SUM(BT86:BT89)</f>
        <v>0</v>
      </c>
      <c r="BY90" s="30"/>
      <c r="CE90" s="2"/>
      <c r="CF90" s="2"/>
      <c r="CG90" s="2"/>
      <c r="CH90" s="2" t="s">
        <v>97</v>
      </c>
      <c r="CI90" s="21">
        <f>(BQ88-BQ89)</f>
        <v>0</v>
      </c>
    </row>
    <row r="91" spans="2:87" ht="18.75" thickBot="1">
      <c r="B91" s="256" t="s">
        <v>56</v>
      </c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8"/>
      <c r="U91" s="256" t="s">
        <v>15</v>
      </c>
      <c r="V91" s="257"/>
      <c r="W91" s="258"/>
      <c r="X91" s="256" t="s">
        <v>16</v>
      </c>
      <c r="Y91" s="257"/>
      <c r="Z91" s="258"/>
      <c r="AA91" s="256" t="s">
        <v>17</v>
      </c>
      <c r="AB91" s="257"/>
      <c r="AC91" s="257"/>
      <c r="AD91" s="257"/>
      <c r="AE91" s="258"/>
      <c r="AF91" s="257" t="s">
        <v>18</v>
      </c>
      <c r="AG91" s="257"/>
      <c r="AH91" s="258"/>
      <c r="BQ91" s="2" t="s">
        <v>20</v>
      </c>
      <c r="BR91" s="2" t="s">
        <v>21</v>
      </c>
      <c r="BS91" s="2" t="s">
        <v>22</v>
      </c>
      <c r="BT91" s="2" t="s">
        <v>14</v>
      </c>
      <c r="BU91" s="2" t="s">
        <v>11</v>
      </c>
      <c r="BV91" s="2" t="s">
        <v>152</v>
      </c>
      <c r="BW91" s="2" t="s">
        <v>153</v>
      </c>
      <c r="BX91" s="2" t="s">
        <v>154</v>
      </c>
      <c r="BZ91" s="2" t="s">
        <v>14</v>
      </c>
      <c r="CA91" s="2" t="s">
        <v>20</v>
      </c>
      <c r="CB91" s="2" t="s">
        <v>21</v>
      </c>
      <c r="CC91" s="2" t="s">
        <v>22</v>
      </c>
      <c r="CD91" s="2" t="s">
        <v>11</v>
      </c>
      <c r="CE91" s="2" t="s">
        <v>152</v>
      </c>
      <c r="CF91" s="2" t="s">
        <v>153</v>
      </c>
      <c r="CG91" s="2" t="s">
        <v>154</v>
      </c>
      <c r="CH91" s="2" t="s">
        <v>98</v>
      </c>
      <c r="CI91" s="21">
        <f>(BQ92-BQ93)</f>
        <v>0</v>
      </c>
    </row>
    <row r="92" spans="2:87" ht="18.75" thickBot="1">
      <c r="B92" s="126" t="s">
        <v>2</v>
      </c>
      <c r="C92" s="127"/>
      <c r="D92" s="128" t="str">
        <f>$BY$92</f>
        <v>Belgien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93"/>
      <c r="U92" s="266">
        <f>IF($BZ$92=0,"",$BZ$92)</f>
      </c>
      <c r="V92" s="267"/>
      <c r="W92" s="268"/>
      <c r="X92" s="126">
        <f>IF($BZ$92=0,"",$CA$92)</f>
      </c>
      <c r="Y92" s="127"/>
      <c r="Z92" s="133"/>
      <c r="AA92" s="126">
        <f>IF($BZ$92=0,"",$CB$92)</f>
      </c>
      <c r="AB92" s="127"/>
      <c r="AC92" s="11" t="s">
        <v>8</v>
      </c>
      <c r="AD92" s="127">
        <f>IF($BZ$92=0,"",$CC$92)</f>
      </c>
      <c r="AE92" s="133"/>
      <c r="AF92" s="126">
        <f>IF($BZ$92=0,"",$CD$92)</f>
      </c>
      <c r="AG92" s="127"/>
      <c r="AH92" s="133"/>
      <c r="BQ92" s="2">
        <f>BR38+BR51+BS62</f>
        <v>0</v>
      </c>
      <c r="BR92" s="2">
        <f>AY38+AY51+BB62</f>
        <v>0</v>
      </c>
      <c r="BS92" s="2">
        <f>BB38+BB51+AY62</f>
        <v>0</v>
      </c>
      <c r="BT92" s="2">
        <f>BT38+BT51+BT62</f>
        <v>0</v>
      </c>
      <c r="BU92" s="2">
        <f>BR92-BS92</f>
        <v>0</v>
      </c>
      <c r="BV92" s="2">
        <f>CB38+CB51+CD62</f>
        <v>0</v>
      </c>
      <c r="BW92" s="2">
        <f>CR51</f>
        <v>0</v>
      </c>
      <c r="BX92" s="2">
        <v>-6</v>
      </c>
      <c r="BY92" s="2" t="str">
        <f>$D$22</f>
        <v>Belgien</v>
      </c>
      <c r="BZ92" s="2">
        <f>$BT$92</f>
        <v>0</v>
      </c>
      <c r="CA92" s="2">
        <f>$BQ$92</f>
        <v>0</v>
      </c>
      <c r="CB92" s="2">
        <f>$BR$92</f>
        <v>0</v>
      </c>
      <c r="CC92" s="2">
        <f>$BS$92</f>
        <v>0</v>
      </c>
      <c r="CD92" s="2">
        <f>$BU$92</f>
        <v>0</v>
      </c>
      <c r="CE92" s="2">
        <f>$BV$92</f>
        <v>0</v>
      </c>
      <c r="CF92" s="2">
        <f>$BW$92</f>
        <v>0</v>
      </c>
      <c r="CG92" s="2">
        <f>$BX$92</f>
        <v>-6</v>
      </c>
      <c r="CH92" s="2" t="s">
        <v>99</v>
      </c>
      <c r="CI92" s="21">
        <f>(BQ92-BQ94)</f>
        <v>0</v>
      </c>
    </row>
    <row r="93" spans="2:87" ht="18.75" thickBot="1">
      <c r="B93" s="115" t="s">
        <v>3</v>
      </c>
      <c r="C93" s="113"/>
      <c r="D93" s="128" t="str">
        <f>$BY$93</f>
        <v>Italien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93"/>
      <c r="U93" s="115">
        <f>IF($BZ$93=0,"",$BZ$93)</f>
      </c>
      <c r="V93" s="113"/>
      <c r="W93" s="114"/>
      <c r="X93" s="115">
        <f>IF($BZ$93=0,"",$CA$93)</f>
      </c>
      <c r="Y93" s="113"/>
      <c r="Z93" s="114"/>
      <c r="AA93" s="115">
        <f>IF($BZ$93=0,"",$CB$93)</f>
      </c>
      <c r="AB93" s="113"/>
      <c r="AC93" s="12" t="s">
        <v>8</v>
      </c>
      <c r="AD93" s="113">
        <f>IF($BZ$93=0,"",$CC$93)</f>
      </c>
      <c r="AE93" s="114"/>
      <c r="AF93" s="115">
        <f>IF($BZ$93=0,"",$CD$93)</f>
      </c>
      <c r="AG93" s="113"/>
      <c r="AH93" s="114"/>
      <c r="BQ93" s="2">
        <f>BS38+BR50+BR63</f>
        <v>0</v>
      </c>
      <c r="BR93" s="2">
        <f>BB38+AY50+AY63</f>
        <v>0</v>
      </c>
      <c r="BS93" s="2">
        <f>AY38+BB50+BB63</f>
        <v>0</v>
      </c>
      <c r="BT93" s="2">
        <f>BT38+BT50+BT63</f>
        <v>0</v>
      </c>
      <c r="BU93" s="2">
        <f>BR93-BS93</f>
        <v>0</v>
      </c>
      <c r="BV93" s="2">
        <f>CD38+CB50+CB63</f>
        <v>0</v>
      </c>
      <c r="BW93" s="2">
        <f>CR49</f>
        <v>0</v>
      </c>
      <c r="BX93" s="2">
        <v>-7</v>
      </c>
      <c r="BY93" s="2" t="str">
        <f>$D$23</f>
        <v>Italien</v>
      </c>
      <c r="BZ93" s="2">
        <f>$BT$93</f>
        <v>0</v>
      </c>
      <c r="CA93" s="2">
        <f>$BQ$93</f>
        <v>0</v>
      </c>
      <c r="CB93" s="2">
        <f>$BR$93</f>
        <v>0</v>
      </c>
      <c r="CC93" s="2">
        <f>$BS$93</f>
        <v>0</v>
      </c>
      <c r="CD93" s="2">
        <f>$BU$93</f>
        <v>0</v>
      </c>
      <c r="CE93" s="2">
        <f>$BV$93</f>
        <v>0</v>
      </c>
      <c r="CF93" s="2">
        <f>$BW$93</f>
        <v>0</v>
      </c>
      <c r="CG93" s="2">
        <f>$BX$93</f>
        <v>-7</v>
      </c>
      <c r="CH93" s="2" t="s">
        <v>100</v>
      </c>
      <c r="CI93" s="21">
        <f>(BQ92-BQ95)</f>
        <v>0</v>
      </c>
    </row>
    <row r="94" spans="2:87" ht="18.75" thickBot="1">
      <c r="B94" s="115" t="s">
        <v>4</v>
      </c>
      <c r="C94" s="113"/>
      <c r="D94" s="128" t="str">
        <f>$BY$94</f>
        <v>Schweden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93"/>
      <c r="U94" s="115">
        <f>IF($BZ$94=0,"",$BZ$94)</f>
      </c>
      <c r="V94" s="113"/>
      <c r="W94" s="114"/>
      <c r="X94" s="115">
        <f>IF($BZ$94=0,"",$CA$94)</f>
      </c>
      <c r="Y94" s="113"/>
      <c r="Z94" s="114"/>
      <c r="AA94" s="115">
        <f>IF($BZ$94=0,"",$CB$94)</f>
      </c>
      <c r="AB94" s="113"/>
      <c r="AC94" s="12" t="s">
        <v>8</v>
      </c>
      <c r="AD94" s="113">
        <f>IF($BZ$94=0,"",$CC$94)</f>
      </c>
      <c r="AE94" s="114"/>
      <c r="AF94" s="115">
        <f>IF($BZ$94=0,"",$CD$94)</f>
      </c>
      <c r="AG94" s="113"/>
      <c r="AH94" s="114"/>
      <c r="BQ94" s="2">
        <f>BR39+BS51+BS63</f>
        <v>0</v>
      </c>
      <c r="BR94" s="2">
        <f>AY39+BB51+BB63</f>
        <v>0</v>
      </c>
      <c r="BS94" s="2">
        <f>BB39+AY51+AY63</f>
        <v>0</v>
      </c>
      <c r="BT94" s="2">
        <f>BT39+BT51+BT63</f>
        <v>0</v>
      </c>
      <c r="BU94" s="2">
        <f>BR94-BS94</f>
        <v>0</v>
      </c>
      <c r="BV94" s="2">
        <f>CB39+CD51+CD63</f>
        <v>0</v>
      </c>
      <c r="BW94" s="2">
        <f>CR50</f>
        <v>0</v>
      </c>
      <c r="BX94" s="2">
        <v>-20</v>
      </c>
      <c r="BY94" s="2" t="str">
        <f>$D$25</f>
        <v>Schweden</v>
      </c>
      <c r="BZ94" s="2">
        <f>$BT$95</f>
        <v>0</v>
      </c>
      <c r="CA94" s="2">
        <f>$BQ$95</f>
        <v>0</v>
      </c>
      <c r="CB94" s="2">
        <f>$BR$95</f>
        <v>0</v>
      </c>
      <c r="CC94" s="2">
        <f>$BS$95</f>
        <v>0</v>
      </c>
      <c r="CD94" s="2">
        <f>$BU$95</f>
        <v>0</v>
      </c>
      <c r="CE94" s="2">
        <f>$BV$95</f>
        <v>0</v>
      </c>
      <c r="CF94" s="2">
        <f>$BW$95</f>
        <v>0</v>
      </c>
      <c r="CG94" s="2">
        <f>$BX$95</f>
        <v>-14</v>
      </c>
      <c r="CH94" s="2" t="s">
        <v>101</v>
      </c>
      <c r="CI94" s="21">
        <f>(BQ93-BQ94)</f>
        <v>0</v>
      </c>
    </row>
    <row r="95" spans="2:87" ht="18.75" thickBot="1">
      <c r="B95" s="118" t="s">
        <v>5</v>
      </c>
      <c r="C95" s="116"/>
      <c r="D95" s="259" t="str">
        <f>$BY$95</f>
        <v>Irland</v>
      </c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1"/>
      <c r="U95" s="105">
        <f>IF($BZ$95=0,"",$BZ$95)</f>
      </c>
      <c r="V95" s="119"/>
      <c r="W95" s="106"/>
      <c r="X95" s="105">
        <f>IF($BZ$95=0,"",$CA$95)</f>
      </c>
      <c r="Y95" s="119"/>
      <c r="Z95" s="106"/>
      <c r="AA95" s="105">
        <f>IF($BZ$95=0,"",$CB$95)</f>
      </c>
      <c r="AB95" s="119"/>
      <c r="AC95" s="13" t="s">
        <v>8</v>
      </c>
      <c r="AD95" s="119">
        <f>IF($BZ$95=0,"",$CC$95)</f>
      </c>
      <c r="AE95" s="106"/>
      <c r="AF95" s="105">
        <f>IF($BZ$95=0,"",$CD$95)</f>
      </c>
      <c r="AG95" s="119"/>
      <c r="AH95" s="106"/>
      <c r="BQ95" s="2">
        <f>BS39+BS50+BR62</f>
        <v>0</v>
      </c>
      <c r="BR95" s="2">
        <f>BB39+BB50+AY62</f>
        <v>0</v>
      </c>
      <c r="BS95" s="2">
        <f>AY39+AY50+BB62</f>
        <v>0</v>
      </c>
      <c r="BT95" s="2">
        <f>BT39+BT50+BT62</f>
        <v>0</v>
      </c>
      <c r="BU95" s="2">
        <f>BR95-BS95</f>
        <v>0</v>
      </c>
      <c r="BV95" s="2">
        <f>CD39+CD50+CB62</f>
        <v>0</v>
      </c>
      <c r="BW95" s="2">
        <f>CR52</f>
        <v>0</v>
      </c>
      <c r="BX95" s="2">
        <v>-14</v>
      </c>
      <c r="BY95" s="2" t="str">
        <f>$D$24</f>
        <v>Irland</v>
      </c>
      <c r="BZ95" s="2">
        <f>$BT$94</f>
        <v>0</v>
      </c>
      <c r="CA95" s="2">
        <f>$BQ$94</f>
        <v>0</v>
      </c>
      <c r="CB95" s="2">
        <f>$BR$94</f>
        <v>0</v>
      </c>
      <c r="CC95" s="2">
        <f>$BS$94</f>
        <v>0</v>
      </c>
      <c r="CD95" s="2">
        <f>$BU$94</f>
        <v>0</v>
      </c>
      <c r="CE95" s="2">
        <f>$BV$94</f>
        <v>0</v>
      </c>
      <c r="CF95" s="2">
        <f>$BW$94</f>
        <v>0</v>
      </c>
      <c r="CG95" s="2">
        <f>$BX$94</f>
        <v>-20</v>
      </c>
      <c r="CH95" s="2" t="s">
        <v>102</v>
      </c>
      <c r="CI95" s="21">
        <f>(BQ93-BQ95)</f>
        <v>0</v>
      </c>
    </row>
    <row r="96" spans="72:87" ht="18.75" thickBot="1">
      <c r="BT96" s="2">
        <f>SUM(BT92:BT95)</f>
        <v>0</v>
      </c>
      <c r="CE96" s="2"/>
      <c r="CF96" s="2"/>
      <c r="CG96" s="2"/>
      <c r="CH96" s="2" t="s">
        <v>103</v>
      </c>
      <c r="CI96" s="21">
        <f>(BQ94-BQ95)</f>
        <v>0</v>
      </c>
    </row>
    <row r="97" spans="2:87" ht="18.75" thickBot="1">
      <c r="B97" s="187" t="s">
        <v>57</v>
      </c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9"/>
      <c r="U97" s="184" t="s">
        <v>15</v>
      </c>
      <c r="V97" s="185"/>
      <c r="W97" s="186"/>
      <c r="X97" s="184" t="s">
        <v>16</v>
      </c>
      <c r="Y97" s="185"/>
      <c r="Z97" s="186"/>
      <c r="AA97" s="187" t="s">
        <v>17</v>
      </c>
      <c r="AB97" s="188"/>
      <c r="AC97" s="188"/>
      <c r="AD97" s="188"/>
      <c r="AE97" s="189"/>
      <c r="AF97" s="188" t="s">
        <v>18</v>
      </c>
      <c r="AG97" s="188"/>
      <c r="AH97" s="189"/>
      <c r="BQ97" s="2" t="s">
        <v>20</v>
      </c>
      <c r="BR97" s="2" t="s">
        <v>21</v>
      </c>
      <c r="BS97" s="2" t="s">
        <v>22</v>
      </c>
      <c r="BT97" s="2" t="s">
        <v>14</v>
      </c>
      <c r="BU97" s="2" t="s">
        <v>11</v>
      </c>
      <c r="BV97" s="2" t="s">
        <v>152</v>
      </c>
      <c r="BW97" s="2" t="s">
        <v>153</v>
      </c>
      <c r="BX97" s="2" t="s">
        <v>154</v>
      </c>
      <c r="BZ97" s="2" t="s">
        <v>14</v>
      </c>
      <c r="CA97" s="2" t="s">
        <v>20</v>
      </c>
      <c r="CB97" s="2" t="s">
        <v>21</v>
      </c>
      <c r="CC97" s="2" t="s">
        <v>22</v>
      </c>
      <c r="CD97" s="2" t="s">
        <v>11</v>
      </c>
      <c r="CE97" s="2" t="s">
        <v>152</v>
      </c>
      <c r="CF97" s="2" t="s">
        <v>153</v>
      </c>
      <c r="CG97" s="2" t="s">
        <v>154</v>
      </c>
      <c r="CH97" s="2" t="s">
        <v>104</v>
      </c>
      <c r="CI97" s="21">
        <f>(BQ98-BQ99)</f>
        <v>0</v>
      </c>
    </row>
    <row r="98" spans="2:87" ht="18">
      <c r="B98" s="126" t="s">
        <v>2</v>
      </c>
      <c r="C98" s="127"/>
      <c r="D98" s="128" t="str">
        <f>$BY$98</f>
        <v>Portugal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46">
        <f>IF($BZ$98=0,"",$BZ$98)</f>
      </c>
      <c r="V98" s="147"/>
      <c r="W98" s="148"/>
      <c r="X98" s="146">
        <f>IF($BZ$98=0,"",$CA$98)</f>
      </c>
      <c r="Y98" s="147"/>
      <c r="Z98" s="149"/>
      <c r="AA98" s="127">
        <f>IF($BZ$98=0,"",$CB$98)</f>
      </c>
      <c r="AB98" s="127"/>
      <c r="AC98" s="11" t="s">
        <v>8</v>
      </c>
      <c r="AD98" s="127">
        <f>IF($BZ$98=0,"",$CC$98)</f>
      </c>
      <c r="AE98" s="133"/>
      <c r="AF98" s="126">
        <f>IF($BZ$98=0,"",$CD$98)</f>
      </c>
      <c r="AG98" s="127"/>
      <c r="AH98" s="133"/>
      <c r="BQ98" s="2">
        <f>BR40+BR53+BS64</f>
        <v>0</v>
      </c>
      <c r="BR98" s="2">
        <f>AY40+AY53+BB64</f>
        <v>0</v>
      </c>
      <c r="BS98" s="2">
        <f>BB40+BB53+AY64</f>
        <v>0</v>
      </c>
      <c r="BT98" s="2">
        <f>BT40+BT53+BT64</f>
        <v>0</v>
      </c>
      <c r="BU98" s="2">
        <f>BR98-BS98</f>
        <v>0</v>
      </c>
      <c r="BV98" s="2">
        <f>CB40+CB53+CD64</f>
        <v>0</v>
      </c>
      <c r="BW98" s="2">
        <f>CR54</f>
        <v>0</v>
      </c>
      <c r="BX98" s="2">
        <v>-5</v>
      </c>
      <c r="BY98" s="2" t="str">
        <f>$AF$22</f>
        <v>Portugal</v>
      </c>
      <c r="BZ98" s="2">
        <f>$BT$98</f>
        <v>0</v>
      </c>
      <c r="CA98" s="2">
        <f>$BQ$98</f>
        <v>0</v>
      </c>
      <c r="CB98" s="2">
        <f>$BR$98</f>
        <v>0</v>
      </c>
      <c r="CC98" s="2">
        <f>$BS$98</f>
        <v>0</v>
      </c>
      <c r="CD98" s="2">
        <f>$BU$98</f>
        <v>0</v>
      </c>
      <c r="CE98" s="2">
        <f>$BV$98</f>
        <v>0</v>
      </c>
      <c r="CF98" s="2">
        <f>$BW$98</f>
        <v>0</v>
      </c>
      <c r="CG98" s="2">
        <f>$BX$98</f>
        <v>-5</v>
      </c>
      <c r="CH98" s="2" t="s">
        <v>105</v>
      </c>
      <c r="CI98" s="21">
        <f>(BQ98-BQ100)</f>
        <v>0</v>
      </c>
    </row>
    <row r="99" spans="2:87" ht="18">
      <c r="B99" s="115" t="s">
        <v>3</v>
      </c>
      <c r="C99" s="113"/>
      <c r="D99" s="120" t="str">
        <f>$BY$99</f>
        <v>Österreich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2">
        <f>IF($BZ$99=0,"",$BZ$99)</f>
      </c>
      <c r="V99" s="123"/>
      <c r="W99" s="124"/>
      <c r="X99" s="122">
        <f>IF($BZ$99=0,"",$CA$99)</f>
      </c>
      <c r="Y99" s="123"/>
      <c r="Z99" s="125"/>
      <c r="AA99" s="113">
        <f>IF($BZ$99=0,"",$CB$99)</f>
      </c>
      <c r="AB99" s="113"/>
      <c r="AC99" s="12" t="s">
        <v>8</v>
      </c>
      <c r="AD99" s="113">
        <f>IF($BZ$99=0,"",$CC$99)</f>
      </c>
      <c r="AE99" s="114"/>
      <c r="AF99" s="115">
        <f>IF($BZ$99=0,"",$CD$99)</f>
      </c>
      <c r="AG99" s="113"/>
      <c r="AH99" s="114"/>
      <c r="BQ99" s="2">
        <f>BS40+BR52+BR65</f>
        <v>0</v>
      </c>
      <c r="BR99" s="2">
        <f>BB40+AY52+AY65</f>
        <v>0</v>
      </c>
      <c r="BS99" s="2">
        <f>AY40+BB52+BB65</f>
        <v>0</v>
      </c>
      <c r="BT99" s="2">
        <f>BT40+BT52+BT65</f>
        <v>0</v>
      </c>
      <c r="BU99" s="2">
        <f>BR99-BS99</f>
        <v>0</v>
      </c>
      <c r="BV99" s="2">
        <f>CD40+CB52+CB65</f>
        <v>0</v>
      </c>
      <c r="BW99" s="2">
        <f>CR57</f>
        <v>0</v>
      </c>
      <c r="BX99" s="2">
        <v>-21</v>
      </c>
      <c r="BY99" s="2" t="str">
        <f>$AF$24</f>
        <v>Österreich</v>
      </c>
      <c r="BZ99" s="2">
        <f>$BT$100</f>
        <v>0</v>
      </c>
      <c r="CA99" s="2">
        <f>$BQ$100</f>
        <v>0</v>
      </c>
      <c r="CB99" s="2">
        <f>$BR$100</f>
        <v>0</v>
      </c>
      <c r="CC99" s="2">
        <f>$BS$100</f>
        <v>0</v>
      </c>
      <c r="CD99" s="2">
        <f>$BU$100</f>
        <v>0</v>
      </c>
      <c r="CE99" s="2">
        <f>$BV$100</f>
        <v>0</v>
      </c>
      <c r="CF99" s="2">
        <f>$BW$100</f>
        <v>0</v>
      </c>
      <c r="CG99" s="2">
        <f>$BX$100</f>
        <v>-10</v>
      </c>
      <c r="CH99" s="2" t="s">
        <v>106</v>
      </c>
      <c r="CI99" s="21">
        <f>(BQ98-BQ101)</f>
        <v>0</v>
      </c>
    </row>
    <row r="100" spans="2:87" ht="18">
      <c r="B100" s="115" t="s">
        <v>4</v>
      </c>
      <c r="C100" s="113"/>
      <c r="D100" s="120" t="str">
        <f>$BY$100</f>
        <v>Ungarn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2">
        <f>IF($BZ$100=0,"",$BZ$100)</f>
      </c>
      <c r="V100" s="123"/>
      <c r="W100" s="124"/>
      <c r="X100" s="122">
        <f>IF($BZ$100=0,"",$CA$100)</f>
      </c>
      <c r="Y100" s="123"/>
      <c r="Z100" s="125"/>
      <c r="AA100" s="113">
        <f>IF($BZ$100=0,"",$CB$100)</f>
      </c>
      <c r="AB100" s="113"/>
      <c r="AC100" s="12" t="s">
        <v>8</v>
      </c>
      <c r="AD100" s="113">
        <f>IF($BZ$100=0,"",$CC$100)</f>
      </c>
      <c r="AE100" s="114"/>
      <c r="AF100" s="115">
        <f>IF($BZ$100=0,"",$CD$100)</f>
      </c>
      <c r="AG100" s="113"/>
      <c r="AH100" s="114"/>
      <c r="BQ100" s="2">
        <f>BR41+BS53+BS65</f>
        <v>0</v>
      </c>
      <c r="BR100" s="2">
        <f>AY41+BB53+BB65</f>
        <v>0</v>
      </c>
      <c r="BS100" s="2">
        <f>BB41+AY53+AY65</f>
        <v>0</v>
      </c>
      <c r="BT100" s="2">
        <f>BT41+BT53+BT65</f>
        <v>0</v>
      </c>
      <c r="BU100" s="2">
        <f>BR100-BS100</f>
        <v>0</v>
      </c>
      <c r="BV100" s="2">
        <f>CB41+CD53+CD65</f>
        <v>0</v>
      </c>
      <c r="BW100" s="2">
        <f>CR55</f>
        <v>0</v>
      </c>
      <c r="BX100" s="2">
        <v>-10</v>
      </c>
      <c r="BY100" s="2" t="str">
        <f>$AF$25</f>
        <v>Ungarn</v>
      </c>
      <c r="BZ100" s="2">
        <f>$BT$101</f>
        <v>0</v>
      </c>
      <c r="CA100" s="2">
        <f>$BQ$101</f>
        <v>0</v>
      </c>
      <c r="CB100" s="2">
        <f>$BR$101</f>
        <v>0</v>
      </c>
      <c r="CC100" s="2">
        <f>$BS$101</f>
        <v>0</v>
      </c>
      <c r="CD100" s="2">
        <f>$BU$101</f>
        <v>0</v>
      </c>
      <c r="CE100" s="2">
        <f>$BV$101</f>
        <v>0</v>
      </c>
      <c r="CF100" s="2">
        <f>$BW$101</f>
        <v>0</v>
      </c>
      <c r="CG100" s="2">
        <f>$BX$101</f>
        <v>-18</v>
      </c>
      <c r="CH100" s="2" t="s">
        <v>107</v>
      </c>
      <c r="CI100" s="21">
        <f>(BQ99-BQ100)</f>
        <v>0</v>
      </c>
    </row>
    <row r="101" spans="2:87" ht="18.75" thickBot="1">
      <c r="B101" s="118" t="s">
        <v>5</v>
      </c>
      <c r="C101" s="116"/>
      <c r="D101" s="107" t="str">
        <f>$BY$101</f>
        <v>Island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9">
        <f>IF($BZ$101=0,"",$BZ$101)</f>
      </c>
      <c r="V101" s="110"/>
      <c r="W101" s="111"/>
      <c r="X101" s="109">
        <f>IF($BZ$101=0,"",$CA$101)</f>
      </c>
      <c r="Y101" s="110"/>
      <c r="Z101" s="112"/>
      <c r="AA101" s="116">
        <f>IF($BZ$101=0,"",$CB$101)</f>
      </c>
      <c r="AB101" s="116"/>
      <c r="AC101" s="13" t="s">
        <v>8</v>
      </c>
      <c r="AD101" s="116">
        <f>IF($BZ$101=0,"",$CC$101)</f>
      </c>
      <c r="AE101" s="117"/>
      <c r="AF101" s="118">
        <f>IF($BZ$101=0,"",$CD$101)</f>
      </c>
      <c r="AG101" s="116"/>
      <c r="AH101" s="117"/>
      <c r="BQ101" s="2">
        <f>BS41+BS52+BR64</f>
        <v>0</v>
      </c>
      <c r="BR101" s="2">
        <f>BB41+BB52+AY64</f>
        <v>0</v>
      </c>
      <c r="BS101" s="2">
        <f>AY41+AY52+BB64</f>
        <v>0</v>
      </c>
      <c r="BT101" s="2">
        <f>BT41+BT52+BT64</f>
        <v>0</v>
      </c>
      <c r="BU101" s="2">
        <f>BR101-BS101</f>
        <v>0</v>
      </c>
      <c r="BV101" s="2">
        <f>CD41+CD52+CB64</f>
        <v>0</v>
      </c>
      <c r="BW101" s="2">
        <f>CR56</f>
        <v>0</v>
      </c>
      <c r="BX101" s="2">
        <v>-18</v>
      </c>
      <c r="BY101" s="2" t="str">
        <f>$AF$23</f>
        <v>Island</v>
      </c>
      <c r="BZ101" s="2">
        <f>$BT$99</f>
        <v>0</v>
      </c>
      <c r="CA101" s="2">
        <f>$BQ$99</f>
        <v>0</v>
      </c>
      <c r="CB101" s="2">
        <f>$BR$99</f>
        <v>0</v>
      </c>
      <c r="CC101" s="2">
        <f>$BS$99</f>
        <v>0</v>
      </c>
      <c r="CD101" s="2">
        <f>$BU$99</f>
        <v>0</v>
      </c>
      <c r="CE101" s="2">
        <f>$BV$99</f>
        <v>0</v>
      </c>
      <c r="CF101" s="2">
        <f>$BW$99</f>
        <v>0</v>
      </c>
      <c r="CG101" s="2">
        <f>$BX$99</f>
        <v>-21</v>
      </c>
      <c r="CH101" s="2" t="s">
        <v>108</v>
      </c>
      <c r="CI101" s="21">
        <f>(BQ99-BQ101)</f>
        <v>0</v>
      </c>
    </row>
    <row r="102" spans="2:86" ht="18.75" thickBot="1">
      <c r="B102" s="16"/>
      <c r="C102" s="16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16"/>
      <c r="V102" s="16"/>
      <c r="W102" s="16"/>
      <c r="X102" s="16"/>
      <c r="Y102" s="16"/>
      <c r="Z102" s="16"/>
      <c r="AA102" s="16"/>
      <c r="AB102" s="16"/>
      <c r="AC102" s="14"/>
      <c r="AD102" s="16"/>
      <c r="AE102" s="16"/>
      <c r="AF102" s="16"/>
      <c r="AG102" s="16"/>
      <c r="AH102" s="16"/>
      <c r="BT102" s="2">
        <f>SUM(BT98:BT101)</f>
        <v>0</v>
      </c>
      <c r="CE102" s="2"/>
      <c r="CF102" s="2"/>
      <c r="CG102" s="2"/>
      <c r="CH102" s="2"/>
    </row>
    <row r="103" spans="2:138" ht="18.75" thickBot="1">
      <c r="B103" s="296" t="s">
        <v>155</v>
      </c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8"/>
      <c r="U103" s="299" t="s">
        <v>15</v>
      </c>
      <c r="V103" s="300"/>
      <c r="W103" s="301"/>
      <c r="X103" s="299" t="s">
        <v>16</v>
      </c>
      <c r="Y103" s="300"/>
      <c r="Z103" s="301"/>
      <c r="AA103" s="296" t="s">
        <v>17</v>
      </c>
      <c r="AB103" s="297"/>
      <c r="AC103" s="297"/>
      <c r="AD103" s="297"/>
      <c r="AE103" s="298"/>
      <c r="AF103" s="297" t="s">
        <v>18</v>
      </c>
      <c r="AG103" s="297"/>
      <c r="AH103" s="298"/>
      <c r="BQ103" s="2" t="s">
        <v>20</v>
      </c>
      <c r="BR103" s="2" t="s">
        <v>21</v>
      </c>
      <c r="BS103" s="2" t="s">
        <v>22</v>
      </c>
      <c r="BT103" s="2" t="s">
        <v>14</v>
      </c>
      <c r="BU103" s="2" t="s">
        <v>11</v>
      </c>
      <c r="BV103" s="2" t="s">
        <v>152</v>
      </c>
      <c r="BW103" s="2" t="s">
        <v>153</v>
      </c>
      <c r="BX103" s="2" t="s">
        <v>154</v>
      </c>
      <c r="BZ103" s="2" t="s">
        <v>14</v>
      </c>
      <c r="CA103" s="2" t="s">
        <v>20</v>
      </c>
      <c r="CB103" s="2" t="s">
        <v>21</v>
      </c>
      <c r="CC103" s="2" t="s">
        <v>22</v>
      </c>
      <c r="CD103" s="2" t="s">
        <v>11</v>
      </c>
      <c r="CE103" s="2" t="s">
        <v>152</v>
      </c>
      <c r="CF103" s="2" t="s">
        <v>153</v>
      </c>
      <c r="CG103" s="2" t="s">
        <v>154</v>
      </c>
      <c r="CH103" s="2" t="s">
        <v>223</v>
      </c>
      <c r="CI103" s="2" t="s">
        <v>223</v>
      </c>
      <c r="CJ103" s="2"/>
      <c r="CK103" s="2"/>
      <c r="CT103" s="2" t="s">
        <v>109</v>
      </c>
      <c r="CU103" s="2"/>
      <c r="CV103" s="2" t="s">
        <v>110</v>
      </c>
      <c r="CW103" s="2"/>
      <c r="CX103" s="2" t="s">
        <v>111</v>
      </c>
      <c r="CY103" s="2"/>
      <c r="CZ103" s="2" t="s">
        <v>112</v>
      </c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</row>
    <row r="104" spans="2:138" ht="18">
      <c r="B104" s="126" t="s">
        <v>2</v>
      </c>
      <c r="C104" s="127"/>
      <c r="D104" s="302">
        <f>$BY$104</f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93"/>
      <c r="U104" s="146">
        <f>IF($BZ$104=0,"",$BZ$104)</f>
      </c>
      <c r="V104" s="147"/>
      <c r="W104" s="148"/>
      <c r="X104" s="146">
        <f>IF($BZ$104=0,"",$CA$104)</f>
      </c>
      <c r="Y104" s="147"/>
      <c r="Z104" s="149"/>
      <c r="AA104" s="127">
        <f>IF($BZ$104=0,"",$CB$104)</f>
      </c>
      <c r="AB104" s="127"/>
      <c r="AC104" s="11" t="s">
        <v>8</v>
      </c>
      <c r="AD104" s="127">
        <f>IF($BZ$104=0,"",$CC$104)</f>
      </c>
      <c r="AE104" s="133"/>
      <c r="AF104" s="126">
        <f>IF($BZ$104=0,"",$CD$104)</f>
      </c>
      <c r="AG104" s="127"/>
      <c r="AH104" s="133"/>
      <c r="BP104" s="50"/>
      <c r="BQ104" s="2">
        <f>$CA$70</f>
        <v>0</v>
      </c>
      <c r="BR104" s="2">
        <f>$CB$70</f>
        <v>0</v>
      </c>
      <c r="BS104" s="2">
        <f>$CC$70</f>
        <v>0</v>
      </c>
      <c r="BT104" s="2">
        <f>$BZ$70</f>
        <v>0</v>
      </c>
      <c r="BU104" s="2">
        <f>$CD$70</f>
        <v>0</v>
      </c>
      <c r="BV104" s="2">
        <f>$CE$70</f>
        <v>0</v>
      </c>
      <c r="BW104" s="2">
        <f>$CF$70</f>
        <v>0</v>
      </c>
      <c r="BX104" s="2">
        <f>$CG$70</f>
        <v>-16</v>
      </c>
      <c r="BY104" s="2">
        <f>IF($BT$72&gt;0,$BY$76,"")</f>
      </c>
      <c r="BZ104" s="2">
        <f>$BT$105</f>
        <v>0</v>
      </c>
      <c r="CA104" s="2">
        <f>$BQ$105</f>
        <v>0</v>
      </c>
      <c r="CB104" s="2">
        <f>$BR$105</f>
        <v>0</v>
      </c>
      <c r="CC104" s="2">
        <f>$BS$105</f>
        <v>0</v>
      </c>
      <c r="CD104" s="2">
        <f>$BU$105</f>
        <v>0</v>
      </c>
      <c r="CE104" s="2">
        <f>$BV$105</f>
        <v>0</v>
      </c>
      <c r="CF104" s="2">
        <f>$BW$105</f>
        <v>0</v>
      </c>
      <c r="CG104" s="2">
        <f>$BX$105</f>
        <v>-8</v>
      </c>
      <c r="CH104" s="2" t="str">
        <f>$CI$105</f>
        <v>B</v>
      </c>
      <c r="CI104" s="2" t="s">
        <v>109</v>
      </c>
      <c r="CJ104" s="2"/>
      <c r="CK104" s="2" t="str">
        <f>$CH$104</f>
        <v>B</v>
      </c>
      <c r="CL104" s="21" t="str">
        <f>$CK$104</f>
        <v>B</v>
      </c>
      <c r="CS104" s="2" t="s">
        <v>224</v>
      </c>
      <c r="CT104" s="49">
        <f>IF((AND(CL104="A",CL105="B",CL106="C",CL107="D")),3,"")</f>
      </c>
      <c r="CU104" s="49"/>
      <c r="CV104" s="49">
        <f>IF((AND(CL104="A",CL105="B",CL106="C",CL107="D")),4,"")</f>
      </c>
      <c r="CW104" s="49"/>
      <c r="CX104" s="49">
        <f>IF((AND(CL104="A",CL105="B",CL106="C",CL107="D")),1,"")</f>
      </c>
      <c r="CY104" s="49"/>
      <c r="CZ104" s="49">
        <f>IF((AND(CL104="A",CL105="B",CL106="C",CL107="D")),2,"")</f>
      </c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</row>
    <row r="105" spans="2:138" ht="18">
      <c r="B105" s="115" t="s">
        <v>3</v>
      </c>
      <c r="C105" s="113"/>
      <c r="D105" s="120">
        <f>$BY$105</f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45"/>
      <c r="U105" s="122">
        <f>IF($BZ$105=0,"",$BZ$105)</f>
      </c>
      <c r="V105" s="123"/>
      <c r="W105" s="124"/>
      <c r="X105" s="122">
        <f>IF($BZ$105=0,"",$CA$105)</f>
      </c>
      <c r="Y105" s="123"/>
      <c r="Z105" s="125"/>
      <c r="AA105" s="113">
        <f>IF($BZ$105=0,"",$CB$105)</f>
      </c>
      <c r="AB105" s="113"/>
      <c r="AC105" s="12" t="s">
        <v>8</v>
      </c>
      <c r="AD105" s="113">
        <f>IF($BZ$105=0,"",$CC$105)</f>
      </c>
      <c r="AE105" s="114"/>
      <c r="AF105" s="115">
        <f>IF($BZ$105=0,"",$CD$105)</f>
      </c>
      <c r="AG105" s="113"/>
      <c r="AH105" s="114"/>
      <c r="BP105" s="50"/>
      <c r="BQ105" s="2">
        <f>$CA$76</f>
        <v>0</v>
      </c>
      <c r="BR105" s="2">
        <f>$CB$76</f>
        <v>0</v>
      </c>
      <c r="BS105" s="2">
        <f>$CC$76</f>
        <v>0</v>
      </c>
      <c r="BT105" s="2">
        <f>$BZ$76</f>
        <v>0</v>
      </c>
      <c r="BU105" s="2">
        <f>$CD$76</f>
        <v>0</v>
      </c>
      <c r="BV105" s="2">
        <f>$CE$76</f>
        <v>0</v>
      </c>
      <c r="BW105" s="2">
        <f>$CF$76</f>
        <v>0</v>
      </c>
      <c r="BX105" s="2">
        <f>$CG$76</f>
        <v>-8</v>
      </c>
      <c r="BY105" s="2">
        <f>IF($BT$90&gt;0,$BY$88,"")</f>
      </c>
      <c r="BZ105" s="2">
        <f>$BT$107</f>
        <v>0</v>
      </c>
      <c r="CA105" s="2">
        <f>$BQ$107</f>
        <v>0</v>
      </c>
      <c r="CB105" s="2">
        <f>$BR$107</f>
        <v>0</v>
      </c>
      <c r="CC105" s="2">
        <f>$BS$107</f>
        <v>0</v>
      </c>
      <c r="CD105" s="2">
        <f>$BU$107</f>
        <v>0</v>
      </c>
      <c r="CE105" s="2">
        <f>$BV$107</f>
        <v>0</v>
      </c>
      <c r="CF105" s="2">
        <f>$BW$107</f>
        <v>0</v>
      </c>
      <c r="CG105" s="2">
        <f>$BX$107</f>
        <v>-13</v>
      </c>
      <c r="CH105" s="2" t="str">
        <f>$CI$107</f>
        <v>D</v>
      </c>
      <c r="CI105" s="2" t="s">
        <v>110</v>
      </c>
      <c r="CJ105" s="2"/>
      <c r="CK105" s="2" t="str">
        <f>$CH$105</f>
        <v>D</v>
      </c>
      <c r="CL105" s="21" t="str">
        <f>$CK$107</f>
        <v>C</v>
      </c>
      <c r="CS105" s="2" t="s">
        <v>225</v>
      </c>
      <c r="CT105" s="49">
        <f>IF((AND(CL104="A",CL105="B",CL106="C",CL107="E")),3,"")</f>
      </c>
      <c r="CU105" s="49"/>
      <c r="CV105" s="49">
        <f>IF((AND(CL104="A",CL105="B",CL106="C",CL107="E")),1,"")</f>
      </c>
      <c r="CW105" s="49"/>
      <c r="CX105" s="49">
        <f>IF((AND(CL104="A",CL105="B",CL106="C",CL107="E")),2,"")</f>
      </c>
      <c r="CY105" s="49"/>
      <c r="CZ105" s="49">
        <f>IF((AND(CL104="A",CL105="B",CL106="C",CL107="E")),5,"")</f>
      </c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</row>
    <row r="106" spans="2:138" ht="18">
      <c r="B106" s="115" t="s">
        <v>4</v>
      </c>
      <c r="C106" s="113"/>
      <c r="D106" s="120">
        <f>$BY$106</f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45"/>
      <c r="U106" s="122">
        <f>IF($BZ$106=0,"",$BZ$106)</f>
      </c>
      <c r="V106" s="123"/>
      <c r="W106" s="124"/>
      <c r="X106" s="122">
        <f>IF($BZ$106=0,"",$CA$106)</f>
      </c>
      <c r="Y106" s="123"/>
      <c r="Z106" s="125"/>
      <c r="AA106" s="113">
        <f>IF($BZ$106=0,"",$CB$106)</f>
      </c>
      <c r="AB106" s="113"/>
      <c r="AC106" s="12" t="s">
        <v>8</v>
      </c>
      <c r="AD106" s="113">
        <f>IF($BZ$106=0,"",$CC$106)</f>
      </c>
      <c r="AE106" s="114"/>
      <c r="AF106" s="115">
        <f>IF($BZ$106=0,"",$CD$106)</f>
      </c>
      <c r="AG106" s="113"/>
      <c r="AH106" s="114"/>
      <c r="BP106" s="50"/>
      <c r="BQ106" s="2">
        <f>$CA$82</f>
        <v>0</v>
      </c>
      <c r="BR106" s="2">
        <f>$CB$82</f>
        <v>0</v>
      </c>
      <c r="BS106" s="2">
        <f>$CC$82</f>
        <v>0</v>
      </c>
      <c r="BT106" s="2">
        <f>$BZ$82</f>
        <v>0</v>
      </c>
      <c r="BU106" s="2">
        <f>$CD$82</f>
        <v>0</v>
      </c>
      <c r="BV106" s="2">
        <f>$CE$82</f>
        <v>0</v>
      </c>
      <c r="BW106" s="2">
        <f>$CF$82</f>
        <v>0</v>
      </c>
      <c r="BX106" s="2">
        <f>$CG$82</f>
        <v>-15</v>
      </c>
      <c r="BY106" s="2">
        <f>IF($BT$96&gt;0,$BY$94,"")</f>
      </c>
      <c r="BZ106" s="2">
        <f>$BT$108</f>
        <v>0</v>
      </c>
      <c r="CA106" s="2">
        <f>$BQ$108</f>
        <v>0</v>
      </c>
      <c r="CB106" s="2">
        <f>$BR$108</f>
        <v>0</v>
      </c>
      <c r="CC106" s="2">
        <f>$BS$108</f>
        <v>0</v>
      </c>
      <c r="CD106" s="2">
        <f>$BU$108</f>
        <v>0</v>
      </c>
      <c r="CE106" s="2">
        <f>$BV$108</f>
        <v>0</v>
      </c>
      <c r="CF106" s="2">
        <f>$BW$108</f>
        <v>0</v>
      </c>
      <c r="CG106" s="2">
        <f>$BX$108</f>
        <v>-14</v>
      </c>
      <c r="CH106" s="2" t="str">
        <f>$CI$108</f>
        <v>E</v>
      </c>
      <c r="CI106" s="2" t="s">
        <v>111</v>
      </c>
      <c r="CJ106" s="2"/>
      <c r="CK106" s="2" t="str">
        <f>$CH$106</f>
        <v>E</v>
      </c>
      <c r="CL106" s="21" t="str">
        <f>$CK$105</f>
        <v>D</v>
      </c>
      <c r="CS106" s="2" t="s">
        <v>226</v>
      </c>
      <c r="CT106" s="49">
        <f>IF((AND(CL104="A",CL105="B",CL106="C",CL107="F")),3,"")</f>
      </c>
      <c r="CU106" s="49"/>
      <c r="CV106" s="49">
        <f>IF((AND(CL104="A",CL105="B",CL106="C",CL107="F")),1,"")</f>
      </c>
      <c r="CW106" s="49"/>
      <c r="CX106" s="49">
        <f>IF((AND(CL104="A",CL105="B",CL106="C",CL107="F")),2,"")</f>
      </c>
      <c r="CY106" s="49"/>
      <c r="CZ106" s="49">
        <f>IF((AND(CL104="A",CL105="B",CL106="C",CL107="F")),6,"")</f>
      </c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</row>
    <row r="107" spans="2:138" ht="18">
      <c r="B107" s="115" t="s">
        <v>5</v>
      </c>
      <c r="C107" s="114"/>
      <c r="D107" s="120">
        <f>$BY$107</f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45"/>
      <c r="U107" s="115">
        <f>IF($BZ$107=0,"",$BZ$107)</f>
      </c>
      <c r="V107" s="113"/>
      <c r="W107" s="114"/>
      <c r="X107" s="115">
        <f>IF($BZ$107=0,"",$CA$107)</f>
      </c>
      <c r="Y107" s="113"/>
      <c r="Z107" s="114"/>
      <c r="AA107" s="115">
        <f>IF($BZ$107=0,"",$CB$107)</f>
      </c>
      <c r="AB107" s="113"/>
      <c r="AC107" s="12" t="s">
        <v>8</v>
      </c>
      <c r="AD107" s="113">
        <f>IF($BZ$107=0,"",$CC$107)</f>
      </c>
      <c r="AE107" s="114"/>
      <c r="AF107" s="115">
        <f>IF($BZ$107=0,"",$CD$107)</f>
      </c>
      <c r="AG107" s="113"/>
      <c r="AH107" s="114"/>
      <c r="BP107" s="50"/>
      <c r="BQ107" s="2">
        <f>$CA$88</f>
        <v>0</v>
      </c>
      <c r="BR107" s="2">
        <f>$CB$88</f>
        <v>0</v>
      </c>
      <c r="BS107" s="2">
        <f>$CC$88</f>
        <v>0</v>
      </c>
      <c r="BT107" s="2">
        <f>$BZ$88</f>
        <v>0</v>
      </c>
      <c r="BU107" s="2">
        <f>$CD$88</f>
        <v>0</v>
      </c>
      <c r="BV107" s="2">
        <f>$CE$88</f>
        <v>0</v>
      </c>
      <c r="BW107" s="2">
        <f>$CF$88</f>
        <v>0</v>
      </c>
      <c r="BX107" s="2">
        <f>$CG$88</f>
        <v>-13</v>
      </c>
      <c r="BY107" s="2">
        <f>IF($BT$84&gt;0,$BY$82,"")</f>
      </c>
      <c r="BZ107" s="2">
        <f>$BT$106</f>
        <v>0</v>
      </c>
      <c r="CA107" s="2">
        <f>$BQ$106</f>
        <v>0</v>
      </c>
      <c r="CB107" s="2">
        <f>$BR$106</f>
        <v>0</v>
      </c>
      <c r="CC107" s="2">
        <f>$BS$106</f>
        <v>0</v>
      </c>
      <c r="CD107" s="2">
        <f>$BU$106</f>
        <v>0</v>
      </c>
      <c r="CE107" s="2">
        <f>$BV$106</f>
        <v>0</v>
      </c>
      <c r="CF107" s="2">
        <f>$BW$106</f>
        <v>0</v>
      </c>
      <c r="CG107" s="2">
        <f>$BX$106</f>
        <v>-15</v>
      </c>
      <c r="CH107" s="2" t="str">
        <f>$CI$106</f>
        <v>C</v>
      </c>
      <c r="CI107" s="2" t="s">
        <v>112</v>
      </c>
      <c r="CJ107" s="2"/>
      <c r="CK107" s="2" t="str">
        <f>$CH$107</f>
        <v>C</v>
      </c>
      <c r="CL107" s="21" t="str">
        <f>$CK$106</f>
        <v>E</v>
      </c>
      <c r="CS107" s="2" t="s">
        <v>227</v>
      </c>
      <c r="CT107" s="49">
        <f>IF((AND(CL104="A",CL105="B",CL106="D",CL107="E")),4,"")</f>
      </c>
      <c r="CU107" s="49"/>
      <c r="CV107" s="49">
        <f>IF((AND(CL104="A",CL105="B",CL106="D",CL107="E")),1,"")</f>
      </c>
      <c r="CW107" s="49"/>
      <c r="CX107" s="49">
        <f>IF((AND(CL104="A",CL105="B",CL106="D",CL107="E")),2,"")</f>
      </c>
      <c r="CY107" s="49"/>
      <c r="CZ107" s="49">
        <f>IF((AND(CL104="A",CL105="B",CL106="D",CL107="E")),5,"")</f>
      </c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</row>
    <row r="108" spans="2:138" ht="18">
      <c r="B108" s="304" t="s">
        <v>156</v>
      </c>
      <c r="C108" s="114"/>
      <c r="D108" s="120">
        <f>$BY$108</f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45"/>
      <c r="U108" s="115">
        <f>IF($BZ$108=0,"",$BZ$108)</f>
      </c>
      <c r="V108" s="113"/>
      <c r="W108" s="114"/>
      <c r="X108" s="115">
        <f>IF($BZ$108=0,"",$CA$108)</f>
      </c>
      <c r="Y108" s="113"/>
      <c r="Z108" s="114"/>
      <c r="AA108" s="115">
        <f>IF($BZ$108=0,"",$CB$108)</f>
      </c>
      <c r="AB108" s="113"/>
      <c r="AC108" s="12" t="s">
        <v>8</v>
      </c>
      <c r="AD108" s="113">
        <f>IF($BZ$108=0,"",$CC$108)</f>
      </c>
      <c r="AE108" s="114"/>
      <c r="AF108" s="115">
        <f>IF($BZ$108=0,"",$CD$108)</f>
      </c>
      <c r="AG108" s="113"/>
      <c r="AH108" s="114"/>
      <c r="BP108" s="50"/>
      <c r="BQ108" s="2">
        <f>$CA$94</f>
        <v>0</v>
      </c>
      <c r="BR108" s="2">
        <f>$CB$94</f>
        <v>0</v>
      </c>
      <c r="BS108" s="2">
        <f>$CC$94</f>
        <v>0</v>
      </c>
      <c r="BT108" s="2">
        <f>$BZ$94</f>
        <v>0</v>
      </c>
      <c r="BU108" s="2">
        <f>$CD$94</f>
        <v>0</v>
      </c>
      <c r="BV108" s="2">
        <f>$CE$94</f>
        <v>0</v>
      </c>
      <c r="BW108" s="2">
        <f>$CF$94</f>
        <v>0</v>
      </c>
      <c r="BX108" s="2">
        <f>$CG$94</f>
        <v>-14</v>
      </c>
      <c r="BY108" s="2">
        <f>IF($BT$78&gt;0,$BY$70,"")</f>
      </c>
      <c r="BZ108" s="2">
        <f>$BT$104</f>
        <v>0</v>
      </c>
      <c r="CA108" s="2">
        <f>$BQ$104</f>
        <v>0</v>
      </c>
      <c r="CB108" s="2">
        <f>$BR$104</f>
        <v>0</v>
      </c>
      <c r="CC108" s="2">
        <f>$BS$104</f>
        <v>0</v>
      </c>
      <c r="CD108" s="2">
        <f>$BU$104</f>
        <v>0</v>
      </c>
      <c r="CE108" s="2">
        <f>$BV$104</f>
        <v>0</v>
      </c>
      <c r="CF108" s="2">
        <f>$BW$104</f>
        <v>0</v>
      </c>
      <c r="CG108" s="2">
        <f>$BX$104</f>
        <v>-16</v>
      </c>
      <c r="CH108" s="2" t="str">
        <f>$CI$104</f>
        <v>A</v>
      </c>
      <c r="CI108" s="2" t="s">
        <v>113</v>
      </c>
      <c r="CS108" s="2" t="s">
        <v>228</v>
      </c>
      <c r="CT108" s="49">
        <f>IF((AND(CL104="A",CL105="B",CL106="D",CL107="F")),4,"")</f>
      </c>
      <c r="CU108" s="49"/>
      <c r="CV108" s="49">
        <f>IF((AND(CL104="A",CL105="B",CL106="D",CL107="F")),1,"")</f>
      </c>
      <c r="CW108" s="49"/>
      <c r="CX108" s="49">
        <f>IF((AND(CL104="A",CL105="B",CL106="D",CL107="F")),2,"")</f>
      </c>
      <c r="CY108" s="49"/>
      <c r="CZ108" s="49">
        <f>IF((AND(CL104="A",CL105="B",CL106="D",CL107="F")),6,"")</f>
      </c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</row>
    <row r="109" spans="2:138" ht="18.75" thickBot="1">
      <c r="B109" s="303" t="s">
        <v>157</v>
      </c>
      <c r="C109" s="117"/>
      <c r="D109" s="181">
        <f>$BY$109</f>
      </c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18">
        <f>IF($BZ$109=0,"",$BZ$109)</f>
      </c>
      <c r="V109" s="116"/>
      <c r="W109" s="117"/>
      <c r="X109" s="118">
        <f>IF($BZ$109=0,"",$CA$109)</f>
      </c>
      <c r="Y109" s="116"/>
      <c r="Z109" s="117"/>
      <c r="AA109" s="118">
        <f>IF($BZ$109=0,"",$CB$109)</f>
      </c>
      <c r="AB109" s="116"/>
      <c r="AC109" s="13" t="s">
        <v>8</v>
      </c>
      <c r="AD109" s="116">
        <f>IF($BZ$109=0,"",$CC$109)</f>
      </c>
      <c r="AE109" s="117"/>
      <c r="AF109" s="118">
        <f>IF($BZ$109=0,"",$CD$109)</f>
      </c>
      <c r="AG109" s="116"/>
      <c r="AH109" s="117"/>
      <c r="BP109" s="50"/>
      <c r="BQ109" s="2">
        <f>$CA$100</f>
        <v>0</v>
      </c>
      <c r="BR109" s="2">
        <f>$CB$100</f>
        <v>0</v>
      </c>
      <c r="BS109" s="2">
        <f>$CC$100</f>
        <v>0</v>
      </c>
      <c r="BT109" s="2">
        <f>$BZ$100</f>
        <v>0</v>
      </c>
      <c r="BU109" s="2">
        <f>$CD$100</f>
        <v>0</v>
      </c>
      <c r="BV109" s="2">
        <f>$CE$100</f>
        <v>0</v>
      </c>
      <c r="BW109" s="2">
        <f>$CF$100</f>
        <v>0</v>
      </c>
      <c r="BX109" s="2">
        <f>$CG$100</f>
        <v>-18</v>
      </c>
      <c r="BY109" s="2">
        <f>IF($BT$102&gt;0,$BY$100,"")</f>
      </c>
      <c r="BZ109" s="2">
        <f>$BT$109</f>
        <v>0</v>
      </c>
      <c r="CA109" s="2">
        <f>$BQ$109</f>
        <v>0</v>
      </c>
      <c r="CB109" s="2">
        <f>$BR$109</f>
        <v>0</v>
      </c>
      <c r="CC109" s="2">
        <f>$BS$109</f>
        <v>0</v>
      </c>
      <c r="CD109" s="2">
        <f>$BU$109</f>
        <v>0</v>
      </c>
      <c r="CE109" s="2">
        <f>$BV$109</f>
        <v>0</v>
      </c>
      <c r="CF109" s="2">
        <f>$BW$109</f>
        <v>0</v>
      </c>
      <c r="CG109" s="2">
        <f>$BX$109</f>
        <v>-18</v>
      </c>
      <c r="CH109" s="2" t="str">
        <f>$CI$109</f>
        <v>F</v>
      </c>
      <c r="CI109" s="2" t="s">
        <v>114</v>
      </c>
      <c r="CS109" s="2" t="s">
        <v>229</v>
      </c>
      <c r="CT109" s="49">
        <f>IF((AND(CL104="A",CL105="B",CL106="E",CL107="F")),5,"")</f>
      </c>
      <c r="CU109" s="49"/>
      <c r="CV109" s="49">
        <f>IF((AND(CL104="A",CL105="B",CL106="E",CL107="F")),1,"")</f>
      </c>
      <c r="CW109" s="49"/>
      <c r="CX109" s="49">
        <f>IF((AND(CL104="A",CL105="B",CL106="E",CL107="F")),2,"")</f>
      </c>
      <c r="CY109" s="49"/>
      <c r="CZ109" s="49">
        <f>IF((AND(CL104="A",CL105="B",CL106="E",CL107="F")),6,"")</f>
      </c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</row>
    <row r="110" spans="78:104" ht="18.75" thickBot="1">
      <c r="BZ110" s="2">
        <f>SUM(BZ104:BZ109)</f>
        <v>0</v>
      </c>
      <c r="CE110" s="2"/>
      <c r="CF110" s="2"/>
      <c r="CG110" s="2"/>
      <c r="CH110" s="2"/>
      <c r="CS110" s="2" t="s">
        <v>230</v>
      </c>
      <c r="CT110" s="51">
        <f>IF((AND(CL104="A",CL105="C",CL106="D",CL107="E")),3,"")</f>
      </c>
      <c r="CU110" s="51"/>
      <c r="CV110" s="51">
        <f>IF((AND(CL104="A",CL105="C",CL106="D",CL107="E")),4,"")</f>
      </c>
      <c r="CW110" s="51"/>
      <c r="CX110" s="51">
        <f>IF((AND(CL104="A",CL105="C",CL106="D",CL107="E")),1,"")</f>
      </c>
      <c r="CY110" s="51"/>
      <c r="CZ110" s="51">
        <f>IF((AND(CL104="A",CL105="C",CL106="D",CL107="E")),5,"")</f>
      </c>
    </row>
    <row r="111" spans="2:106" ht="18.75" thickBot="1">
      <c r="B111" s="80" t="s">
        <v>25</v>
      </c>
      <c r="C111" s="81"/>
      <c r="D111" s="80" t="s">
        <v>58</v>
      </c>
      <c r="E111" s="82"/>
      <c r="F111" s="82"/>
      <c r="G111" s="82"/>
      <c r="H111" s="80" t="s">
        <v>59</v>
      </c>
      <c r="I111" s="82"/>
      <c r="J111" s="82"/>
      <c r="K111" s="82"/>
      <c r="L111" s="81"/>
      <c r="M111" s="80" t="s">
        <v>119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1"/>
      <c r="AY111" s="80" t="s">
        <v>7</v>
      </c>
      <c r="AZ111" s="82"/>
      <c r="BA111" s="82"/>
      <c r="BB111" s="82"/>
      <c r="BC111" s="81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 t="s">
        <v>231</v>
      </c>
      <c r="CT111" s="49">
        <f>IF((AND(CL104="A",CL105="C",CL106="D",CL107="F")),3,"")</f>
      </c>
      <c r="CU111" s="49"/>
      <c r="CV111" s="49">
        <f>IF((AND(CL104="A",CL105="C",CL106="D",CL107="F")),4,"")</f>
      </c>
      <c r="CW111" s="49"/>
      <c r="CX111" s="49">
        <f>IF((AND(CL104="A",CL105="C",CL106="D",CL107="F")),1,"")</f>
      </c>
      <c r="CY111" s="49"/>
      <c r="CZ111" s="49">
        <f>IF((AND(CL104="A",CL105="C",CL106="D",CL107="F")),6,"")</f>
      </c>
      <c r="DA111" s="2"/>
      <c r="DB111" s="1"/>
    </row>
    <row r="112" spans="2:106" ht="18.75" thickBot="1">
      <c r="B112" s="83">
        <v>37</v>
      </c>
      <c r="C112" s="84"/>
      <c r="D112" s="85">
        <v>42546</v>
      </c>
      <c r="E112" s="86"/>
      <c r="F112" s="86"/>
      <c r="G112" s="87"/>
      <c r="H112" s="88">
        <v>0.625</v>
      </c>
      <c r="I112" s="89"/>
      <c r="J112" s="89"/>
      <c r="K112" s="89"/>
      <c r="L112" s="90"/>
      <c r="M112" s="91">
        <f>IF(U69=3,D69,"")</f>
      </c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11" t="s">
        <v>9</v>
      </c>
      <c r="AG112" s="93">
        <f>IF(U81=3,D81,"")</f>
      </c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4"/>
      <c r="AY112" s="95"/>
      <c r="AZ112" s="96"/>
      <c r="BA112" s="14" t="s">
        <v>8</v>
      </c>
      <c r="BB112" s="96"/>
      <c r="BC112" s="97"/>
      <c r="BD112" s="98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100"/>
      <c r="BQ112" s="2">
        <f>AY112-BB112</f>
        <v>0</v>
      </c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 t="s">
        <v>232</v>
      </c>
      <c r="CT112" s="49">
        <f>IF((AND(CL104="A",CL105="C",CL106="E",CL107="F")),3,"")</f>
      </c>
      <c r="CU112" s="49"/>
      <c r="CV112" s="49">
        <f>IF((AND(CL104="A",CL105="C",CL106="E",CL107="F")),1,"")</f>
      </c>
      <c r="CW112" s="49"/>
      <c r="CX112" s="49">
        <f>IF((AND(CL104="A",CL105="C",CL106="E",CL107="F")),6,"")</f>
      </c>
      <c r="CY112" s="49"/>
      <c r="CZ112" s="49">
        <f>IF((AND(CL104="A",CL105="C",CL106="E",CL107="F")),5,"")</f>
      </c>
      <c r="DA112" s="2"/>
      <c r="DB112" s="1"/>
    </row>
    <row r="113" spans="2:106" ht="12.75" customHeight="1" thickBot="1">
      <c r="B113" s="31"/>
      <c r="C113" s="32"/>
      <c r="D113" s="33"/>
      <c r="E113" s="34"/>
      <c r="F113" s="34"/>
      <c r="G113" s="35"/>
      <c r="H113" s="33"/>
      <c r="I113" s="34"/>
      <c r="J113" s="34"/>
      <c r="K113" s="34"/>
      <c r="L113" s="35"/>
      <c r="M113" s="101" t="s">
        <v>213</v>
      </c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36"/>
      <c r="AG113" s="102" t="s">
        <v>214</v>
      </c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3"/>
      <c r="AY113" s="34"/>
      <c r="AZ113" s="34"/>
      <c r="BA113" s="34"/>
      <c r="BB113" s="34"/>
      <c r="BC113" s="35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 t="s">
        <v>233</v>
      </c>
      <c r="CT113" s="49">
        <f>IF((AND(CL104="A",CL105="D",CL106="E",CL107="F")),4,"")</f>
      </c>
      <c r="CU113" s="49"/>
      <c r="CV113" s="49">
        <f>IF((AND(CL104="A",CL105="D",CL106="E",CL107="F")),1,"")</f>
      </c>
      <c r="CW113" s="49"/>
      <c r="CX113" s="49">
        <f>IF((AND(CL104="A",CL105="D",CL106="E",CL107="F")),6,"")</f>
      </c>
      <c r="CY113" s="49"/>
      <c r="CZ113" s="49">
        <f>IF((AND(CL104="A",CL105="D",CL106="E",CL107="F")),5,"")</f>
      </c>
      <c r="DA113" s="2"/>
      <c r="DB113" s="1"/>
    </row>
    <row r="114" spans="77:106" ht="12.75" customHeight="1" thickBot="1">
      <c r="BY114" s="37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 t="s">
        <v>234</v>
      </c>
      <c r="CT114" s="49">
        <f>IF((AND(CL104="B",CL105="C",CL106="D",CL107="E")),3,"")</f>
        <v>3</v>
      </c>
      <c r="CU114" s="49"/>
      <c r="CV114" s="49">
        <f>IF((AND(CL104="B",CL105="C",CL106="D",CL107="E")),4,"")</f>
        <v>4</v>
      </c>
      <c r="CW114" s="49"/>
      <c r="CX114" s="49">
        <f>IF((AND(CL104="B",CL105="C",CL106="D",CL107="E")),2,"")</f>
        <v>2</v>
      </c>
      <c r="CY114" s="49"/>
      <c r="CZ114" s="49">
        <f>IF((AND(CL104="B",CL105="C",CL106="D",CL107="E")),5,"")</f>
        <v>5</v>
      </c>
      <c r="DA114" s="2"/>
      <c r="DB114" s="1"/>
    </row>
    <row r="115" spans="2:106" ht="18.75" thickBot="1">
      <c r="B115" s="80" t="s">
        <v>25</v>
      </c>
      <c r="C115" s="81"/>
      <c r="D115" s="80" t="s">
        <v>58</v>
      </c>
      <c r="E115" s="82"/>
      <c r="F115" s="82"/>
      <c r="G115" s="82"/>
      <c r="H115" s="80" t="s">
        <v>59</v>
      </c>
      <c r="I115" s="82"/>
      <c r="J115" s="82"/>
      <c r="K115" s="82"/>
      <c r="L115" s="81"/>
      <c r="M115" s="80" t="s">
        <v>120</v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1"/>
      <c r="AY115" s="80" t="s">
        <v>7</v>
      </c>
      <c r="AZ115" s="82"/>
      <c r="BA115" s="82"/>
      <c r="BB115" s="82"/>
      <c r="BC115" s="81"/>
      <c r="BY115" s="38" t="s">
        <v>28</v>
      </c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 t="s">
        <v>235</v>
      </c>
      <c r="CT115" s="49">
        <f>IF((AND(CL104="B",CL105="C",CL106="D",CL107="F")),3,"")</f>
      </c>
      <c r="CU115" s="49"/>
      <c r="CV115" s="49">
        <f>IF((AND(CL104="B",CL105="C",CL106="D",CL107="F")),4,"")</f>
      </c>
      <c r="CW115" s="49"/>
      <c r="CX115" s="49">
        <f>IF((AND(CL104="B",CL105="C",CL106="D",CL107="F")),2,"")</f>
      </c>
      <c r="CY115" s="49"/>
      <c r="CZ115" s="49">
        <f>IF((AND(CL104="B",CL105="C",CL106="D",CL107="F")),6,"")</f>
      </c>
      <c r="DA115" s="2"/>
      <c r="DB115" s="1"/>
    </row>
    <row r="116" spans="2:106" ht="18.75" thickBot="1">
      <c r="B116" s="83">
        <v>38</v>
      </c>
      <c r="C116" s="84"/>
      <c r="D116" s="85">
        <v>42546</v>
      </c>
      <c r="E116" s="86"/>
      <c r="F116" s="86"/>
      <c r="G116" s="87"/>
      <c r="H116" s="88">
        <v>0.75</v>
      </c>
      <c r="I116" s="89"/>
      <c r="J116" s="89"/>
      <c r="K116" s="89"/>
      <c r="L116" s="90"/>
      <c r="M116" s="104">
        <f>IF(U74=3,D74,"")</f>
      </c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11" t="s">
        <v>9</v>
      </c>
      <c r="AG116" s="93">
        <f>IF(CV119=1,D70,IF(CV119=2,D76,IF(CV119=3,D82,IF(CV119=4,D88,IF(CV119=5,D94,IF(CV119=6,D100,IF(CV119=0,"")))))))</f>
      </c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4"/>
      <c r="AY116" s="95"/>
      <c r="AZ116" s="96"/>
      <c r="BA116" s="14" t="s">
        <v>8</v>
      </c>
      <c r="BB116" s="96"/>
      <c r="BC116" s="97"/>
      <c r="BD116" s="98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100"/>
      <c r="BQ116" s="2">
        <f>AY116-BB116</f>
        <v>0</v>
      </c>
      <c r="BY116" s="38" t="s">
        <v>29</v>
      </c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 t="s">
        <v>236</v>
      </c>
      <c r="CT116" s="49">
        <f>IF((AND(CL104="B",CL105="C",CL106="E",CL107="F")),5,"")</f>
      </c>
      <c r="CU116" s="49"/>
      <c r="CV116" s="49">
        <f>IF((AND(CL104="B",CL105="C",CL106="E",CL107="F")),3,"")</f>
      </c>
      <c r="CW116" s="49"/>
      <c r="CX116" s="49">
        <f>IF((AND(CL104="B",CL105="C",CL106="E",CL107="F")),2,"")</f>
      </c>
      <c r="CY116" s="49"/>
      <c r="CZ116" s="49">
        <f>IF((AND(CL104="B",CL105="C",CL106="E",CL107="F")),6,"")</f>
      </c>
      <c r="DA116" s="2"/>
      <c r="DB116" s="1"/>
    </row>
    <row r="117" spans="2:106" ht="12.75" customHeight="1" thickBot="1">
      <c r="B117" s="31"/>
      <c r="C117" s="32"/>
      <c r="D117" s="33"/>
      <c r="E117" s="34"/>
      <c r="F117" s="34"/>
      <c r="G117" s="35"/>
      <c r="H117" s="33"/>
      <c r="I117" s="34"/>
      <c r="J117" s="34"/>
      <c r="K117" s="34"/>
      <c r="L117" s="35"/>
      <c r="M117" s="101" t="s">
        <v>35</v>
      </c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36"/>
      <c r="AG117" s="102" t="s">
        <v>219</v>
      </c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3"/>
      <c r="AY117" s="34"/>
      <c r="AZ117" s="34"/>
      <c r="BA117" s="34"/>
      <c r="BB117" s="34"/>
      <c r="BC117" s="35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 t="s">
        <v>237</v>
      </c>
      <c r="CT117" s="49">
        <f>IF((AND(CL104="B",CL105="D",CL106="E",CL107="F")),5,"")</f>
      </c>
      <c r="CU117" s="49"/>
      <c r="CV117" s="49">
        <f>IF((AND(CL104="B",CL105="D",CL106="E",CL107="F")),4,"")</f>
      </c>
      <c r="CW117" s="49"/>
      <c r="CX117" s="49">
        <f>IF((AND(CL104="B",CL105="D",CL106="E",CL107="F")),2,"")</f>
      </c>
      <c r="CY117" s="49"/>
      <c r="CZ117" s="49">
        <f>IF((AND(CL104="B",CL105="D",CL106="E",CL107="F")),6,"")</f>
      </c>
      <c r="DA117" s="2"/>
      <c r="DB117" s="1"/>
    </row>
    <row r="118" spans="86:106" ht="12.75" customHeight="1" thickBot="1"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 t="s">
        <v>238</v>
      </c>
      <c r="CT118" s="49">
        <f>IF((AND(CL104="C",CL105="D",CL106="E",CL107="F")),3,"")</f>
      </c>
      <c r="CU118" s="49"/>
      <c r="CV118" s="49">
        <f>IF((AND(CL104="C",CL105="D",CL106="E",CL107="F")),4,"")</f>
      </c>
      <c r="CW118" s="49"/>
      <c r="CX118" s="49">
        <f>IF((AND(CL104="C",CL105="D",CL106="E",CL107="F")),6,"")</f>
      </c>
      <c r="CY118" s="49"/>
      <c r="CZ118" s="49">
        <f>IF((AND(CL104="C",CL105="D",CL106="E",CL107="F")),5,"")</f>
      </c>
      <c r="DA118" s="2"/>
      <c r="DB118" s="1"/>
    </row>
    <row r="119" spans="2:106" ht="18.75" thickBot="1">
      <c r="B119" s="80" t="s">
        <v>25</v>
      </c>
      <c r="C119" s="81"/>
      <c r="D119" s="80" t="s">
        <v>58</v>
      </c>
      <c r="E119" s="82"/>
      <c r="F119" s="82"/>
      <c r="G119" s="82"/>
      <c r="H119" s="80" t="s">
        <v>59</v>
      </c>
      <c r="I119" s="82"/>
      <c r="J119" s="82"/>
      <c r="K119" s="82"/>
      <c r="L119" s="81"/>
      <c r="M119" s="80" t="s">
        <v>121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1"/>
      <c r="AY119" s="80" t="s">
        <v>7</v>
      </c>
      <c r="AZ119" s="82"/>
      <c r="BA119" s="82"/>
      <c r="BB119" s="82"/>
      <c r="BC119" s="81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49">
        <f>IF(BZ110&gt;0,SUM(CT104:CT118),0)</f>
        <v>0</v>
      </c>
      <c r="CU119" s="52"/>
      <c r="CV119" s="49">
        <f>IF(BZ110&gt;0,SUM(CV104:CV118),0)</f>
        <v>0</v>
      </c>
      <c r="CW119" s="52"/>
      <c r="CX119" s="49">
        <f>IF(BZ110&gt;0,SUM(CX104:CX118),0)</f>
        <v>0</v>
      </c>
      <c r="CY119" s="52"/>
      <c r="CZ119" s="49">
        <f>IF(BZ110&gt;0,SUM(CZ104:CZ118),0)</f>
        <v>0</v>
      </c>
      <c r="DA119" s="2"/>
      <c r="DB119" s="1"/>
    </row>
    <row r="120" spans="2:106" ht="18.75" thickBot="1">
      <c r="B120" s="83">
        <v>39</v>
      </c>
      <c r="C120" s="84"/>
      <c r="D120" s="85">
        <v>42546</v>
      </c>
      <c r="E120" s="86"/>
      <c r="F120" s="86"/>
      <c r="G120" s="87"/>
      <c r="H120" s="88">
        <v>0.875</v>
      </c>
      <c r="I120" s="89"/>
      <c r="J120" s="89"/>
      <c r="K120" s="89"/>
      <c r="L120" s="90"/>
      <c r="M120" s="104">
        <f>IF(U86=3,D86,"")</f>
      </c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11" t="s">
        <v>9</v>
      </c>
      <c r="AG120" s="93">
        <f>IF(CZ119=1,D70,IF(CZ119=2,D76,IF(CZ119=3,D82,IF(CZ119=4,D88,IF(CZ119=5,D94,IF(CZ119=6,D100,IF(CZ119=0,"")))))))</f>
      </c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4"/>
      <c r="AY120" s="95"/>
      <c r="AZ120" s="96"/>
      <c r="BA120" s="14" t="s">
        <v>8</v>
      </c>
      <c r="BB120" s="96"/>
      <c r="BC120" s="97"/>
      <c r="BD120" s="98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100"/>
      <c r="BQ120" s="2">
        <f>AY120-BB120</f>
        <v>0</v>
      </c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1"/>
    </row>
    <row r="121" spans="2:106" ht="12.75" customHeight="1" thickBot="1">
      <c r="B121" s="31"/>
      <c r="C121" s="32"/>
      <c r="D121" s="33"/>
      <c r="E121" s="34"/>
      <c r="F121" s="34"/>
      <c r="G121" s="35"/>
      <c r="H121" s="33"/>
      <c r="I121" s="34"/>
      <c r="J121" s="34"/>
      <c r="K121" s="34"/>
      <c r="L121" s="35"/>
      <c r="M121" s="101" t="s">
        <v>37</v>
      </c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36"/>
      <c r="AG121" s="102" t="s">
        <v>220</v>
      </c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3"/>
      <c r="AY121" s="34"/>
      <c r="AZ121" s="34"/>
      <c r="BA121" s="34"/>
      <c r="BB121" s="34"/>
      <c r="BC121" s="35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1"/>
    </row>
    <row r="122" spans="86:106" ht="12.75" customHeight="1" thickBot="1"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1"/>
    </row>
    <row r="123" spans="2:106" ht="18.75" thickBot="1">
      <c r="B123" s="80" t="s">
        <v>25</v>
      </c>
      <c r="C123" s="81"/>
      <c r="D123" s="80" t="s">
        <v>58</v>
      </c>
      <c r="E123" s="82"/>
      <c r="F123" s="82"/>
      <c r="G123" s="82"/>
      <c r="H123" s="80" t="s">
        <v>59</v>
      </c>
      <c r="I123" s="82"/>
      <c r="J123" s="82"/>
      <c r="K123" s="82"/>
      <c r="L123" s="81"/>
      <c r="M123" s="80" t="s">
        <v>122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1"/>
      <c r="AY123" s="80" t="s">
        <v>7</v>
      </c>
      <c r="AZ123" s="82"/>
      <c r="BA123" s="82"/>
      <c r="BB123" s="82"/>
      <c r="BC123" s="81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1"/>
    </row>
    <row r="124" spans="2:106" ht="18.75" thickBot="1">
      <c r="B124" s="83">
        <v>40</v>
      </c>
      <c r="C124" s="84"/>
      <c r="D124" s="85">
        <v>42547</v>
      </c>
      <c r="E124" s="86"/>
      <c r="F124" s="86"/>
      <c r="G124" s="87"/>
      <c r="H124" s="88">
        <v>0.625</v>
      </c>
      <c r="I124" s="89"/>
      <c r="J124" s="89"/>
      <c r="K124" s="89"/>
      <c r="L124" s="90"/>
      <c r="M124" s="104">
        <f>IF(U68=3,D68,"")</f>
      </c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11" t="s">
        <v>9</v>
      </c>
      <c r="AG124" s="93">
        <f>IF(CT119=1,D70,IF(CT119=2,D76,IF(CT119=3,D82,IF(CT119=4,D88,IF(CT119=5,D94,IF(CT119=6,D100,IF(CT119=0,"")))))))</f>
      </c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4"/>
      <c r="AY124" s="95"/>
      <c r="AZ124" s="96"/>
      <c r="BA124" s="14" t="s">
        <v>8</v>
      </c>
      <c r="BB124" s="96"/>
      <c r="BC124" s="97"/>
      <c r="BD124" s="98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100"/>
      <c r="BQ124" s="2">
        <f>AY124-BB124</f>
        <v>0</v>
      </c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1"/>
    </row>
    <row r="125" spans="2:106" ht="12.75" customHeight="1" thickBot="1">
      <c r="B125" s="31"/>
      <c r="C125" s="32"/>
      <c r="D125" s="33"/>
      <c r="E125" s="34"/>
      <c r="F125" s="34"/>
      <c r="G125" s="35"/>
      <c r="H125" s="33"/>
      <c r="I125" s="34"/>
      <c r="J125" s="34"/>
      <c r="K125" s="34"/>
      <c r="L125" s="35"/>
      <c r="M125" s="101" t="s">
        <v>33</v>
      </c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36"/>
      <c r="AG125" s="102" t="s">
        <v>221</v>
      </c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3"/>
      <c r="AY125" s="34"/>
      <c r="AZ125" s="34"/>
      <c r="BA125" s="34"/>
      <c r="BB125" s="34"/>
      <c r="BC125" s="35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1"/>
    </row>
    <row r="126" spans="2:77" ht="18.75" thickBo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4"/>
      <c r="AZ126" s="24"/>
      <c r="BA126" s="23"/>
      <c r="BB126" s="24"/>
      <c r="BC126" s="24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6"/>
      <c r="BY126" s="30"/>
    </row>
    <row r="127" spans="2:106" ht="18.75" customHeight="1" thickBot="1">
      <c r="B127" s="80" t="s">
        <v>25</v>
      </c>
      <c r="C127" s="81"/>
      <c r="D127" s="80" t="s">
        <v>58</v>
      </c>
      <c r="E127" s="82"/>
      <c r="F127" s="82"/>
      <c r="G127" s="82"/>
      <c r="H127" s="80" t="s">
        <v>59</v>
      </c>
      <c r="I127" s="82"/>
      <c r="J127" s="82"/>
      <c r="K127" s="82"/>
      <c r="L127" s="81"/>
      <c r="M127" s="80" t="s">
        <v>123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1"/>
      <c r="AY127" s="80" t="s">
        <v>7</v>
      </c>
      <c r="AZ127" s="82"/>
      <c r="BA127" s="82"/>
      <c r="BB127" s="82"/>
      <c r="BC127" s="81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1"/>
    </row>
    <row r="128" spans="2:106" ht="18.75" thickBot="1">
      <c r="B128" s="83">
        <v>41</v>
      </c>
      <c r="C128" s="84"/>
      <c r="D128" s="85">
        <v>42547</v>
      </c>
      <c r="E128" s="86"/>
      <c r="F128" s="86"/>
      <c r="G128" s="87"/>
      <c r="H128" s="88">
        <v>0.75</v>
      </c>
      <c r="I128" s="89"/>
      <c r="J128" s="89"/>
      <c r="K128" s="89"/>
      <c r="L128" s="90"/>
      <c r="M128" s="104">
        <f>IF(U80=3,D80,"")</f>
      </c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11" t="s">
        <v>9</v>
      </c>
      <c r="AG128" s="93">
        <f>IF(CX119=1,D70,IF(CX119=2,D76,IF(CX119=3,D82,IF(CX119=4,D88,IF(CX119=5,D94,IF(CX119=6,D100,IF(CX119=0,"")))))))</f>
      </c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4"/>
      <c r="AY128" s="95"/>
      <c r="AZ128" s="96"/>
      <c r="BA128" s="14" t="s">
        <v>8</v>
      </c>
      <c r="BB128" s="96"/>
      <c r="BC128" s="97"/>
      <c r="BD128" s="98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100"/>
      <c r="BQ128" s="2">
        <f>AY128-BB128</f>
        <v>0</v>
      </c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1"/>
    </row>
    <row r="129" spans="2:106" ht="12.75" customHeight="1" thickBot="1">
      <c r="B129" s="31"/>
      <c r="C129" s="32"/>
      <c r="D129" s="33"/>
      <c r="E129" s="34"/>
      <c r="F129" s="34"/>
      <c r="G129" s="35"/>
      <c r="H129" s="33"/>
      <c r="I129" s="34"/>
      <c r="J129" s="34"/>
      <c r="K129" s="34"/>
      <c r="L129" s="35"/>
      <c r="M129" s="101" t="s">
        <v>215</v>
      </c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36"/>
      <c r="AG129" s="102" t="s">
        <v>222</v>
      </c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3"/>
      <c r="AY129" s="34"/>
      <c r="AZ129" s="34"/>
      <c r="BA129" s="34"/>
      <c r="BB129" s="34"/>
      <c r="BC129" s="35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1"/>
    </row>
    <row r="130" spans="2:106" ht="12.75" customHeight="1" thickBot="1">
      <c r="B130" s="39"/>
      <c r="C130" s="39"/>
      <c r="D130" s="17"/>
      <c r="E130" s="17"/>
      <c r="F130" s="17"/>
      <c r="G130" s="17"/>
      <c r="H130" s="17"/>
      <c r="I130" s="17"/>
      <c r="J130" s="17"/>
      <c r="K130" s="17"/>
      <c r="L130" s="17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9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7"/>
      <c r="AZ130" s="17"/>
      <c r="BA130" s="17"/>
      <c r="BB130" s="17"/>
      <c r="BC130" s="17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1"/>
    </row>
    <row r="131" spans="2:106" ht="18.75" customHeight="1" thickBot="1">
      <c r="B131" s="80" t="s">
        <v>25</v>
      </c>
      <c r="C131" s="81"/>
      <c r="D131" s="80" t="s">
        <v>58</v>
      </c>
      <c r="E131" s="82"/>
      <c r="F131" s="82"/>
      <c r="G131" s="82"/>
      <c r="H131" s="80" t="s">
        <v>59</v>
      </c>
      <c r="I131" s="82"/>
      <c r="J131" s="82"/>
      <c r="K131" s="82"/>
      <c r="L131" s="81"/>
      <c r="M131" s="80" t="s">
        <v>124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1"/>
      <c r="AY131" s="80" t="s">
        <v>7</v>
      </c>
      <c r="AZ131" s="82"/>
      <c r="BA131" s="82"/>
      <c r="BB131" s="82"/>
      <c r="BC131" s="81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1"/>
    </row>
    <row r="132" spans="2:106" ht="18.75" thickBot="1">
      <c r="B132" s="83">
        <v>42</v>
      </c>
      <c r="C132" s="84"/>
      <c r="D132" s="85">
        <v>42547</v>
      </c>
      <c r="E132" s="86"/>
      <c r="F132" s="86"/>
      <c r="G132" s="87"/>
      <c r="H132" s="88">
        <v>0.875</v>
      </c>
      <c r="I132" s="89"/>
      <c r="J132" s="89"/>
      <c r="K132" s="89"/>
      <c r="L132" s="90"/>
      <c r="M132" s="104">
        <f>IF(U98=3,D98,"")</f>
      </c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11" t="s">
        <v>9</v>
      </c>
      <c r="AG132" s="93">
        <f>IF(U93=3,D93,"")</f>
      </c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4"/>
      <c r="AY132" s="95"/>
      <c r="AZ132" s="96"/>
      <c r="BA132" s="14" t="s">
        <v>8</v>
      </c>
      <c r="BB132" s="96"/>
      <c r="BC132" s="97"/>
      <c r="BD132" s="98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100"/>
      <c r="BQ132" s="2">
        <f>AY132-BB132</f>
        <v>0</v>
      </c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1"/>
    </row>
    <row r="133" spans="2:106" ht="12.75" customHeight="1" thickBot="1">
      <c r="B133" s="31"/>
      <c r="C133" s="32"/>
      <c r="D133" s="33"/>
      <c r="E133" s="34"/>
      <c r="F133" s="34"/>
      <c r="G133" s="35"/>
      <c r="H133" s="33"/>
      <c r="I133" s="34"/>
      <c r="J133" s="34"/>
      <c r="K133" s="34"/>
      <c r="L133" s="35"/>
      <c r="M133" s="101" t="s">
        <v>117</v>
      </c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36"/>
      <c r="AG133" s="102" t="s">
        <v>118</v>
      </c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3"/>
      <c r="AY133" s="34"/>
      <c r="AZ133" s="34"/>
      <c r="BA133" s="34"/>
      <c r="BB133" s="34"/>
      <c r="BC133" s="35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1"/>
    </row>
    <row r="134" spans="2:77" ht="18.75" thickBo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4"/>
      <c r="AZ134" s="24"/>
      <c r="BA134" s="23"/>
      <c r="BB134" s="24"/>
      <c r="BC134" s="24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6"/>
      <c r="BY134" s="30"/>
    </row>
    <row r="135" spans="2:106" ht="18.75" customHeight="1" thickBot="1">
      <c r="B135" s="80" t="s">
        <v>25</v>
      </c>
      <c r="C135" s="81"/>
      <c r="D135" s="80" t="s">
        <v>58</v>
      </c>
      <c r="E135" s="82"/>
      <c r="F135" s="82"/>
      <c r="G135" s="82"/>
      <c r="H135" s="80" t="s">
        <v>59</v>
      </c>
      <c r="I135" s="82"/>
      <c r="J135" s="82"/>
      <c r="K135" s="82"/>
      <c r="L135" s="81"/>
      <c r="M135" s="80" t="s">
        <v>125</v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1"/>
      <c r="AY135" s="80" t="s">
        <v>7</v>
      </c>
      <c r="AZ135" s="82"/>
      <c r="BA135" s="82"/>
      <c r="BB135" s="82"/>
      <c r="BC135" s="81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1"/>
    </row>
    <row r="136" spans="2:106" ht="18.75" thickBot="1">
      <c r="B136" s="83">
        <v>43</v>
      </c>
      <c r="C136" s="84"/>
      <c r="D136" s="85">
        <v>42548</v>
      </c>
      <c r="E136" s="86"/>
      <c r="F136" s="86"/>
      <c r="G136" s="87"/>
      <c r="H136" s="88">
        <v>0.75</v>
      </c>
      <c r="I136" s="89"/>
      <c r="J136" s="89"/>
      <c r="K136" s="89"/>
      <c r="L136" s="90"/>
      <c r="M136" s="104">
        <f>IF(U92=3,D92,"")</f>
      </c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11" t="s">
        <v>9</v>
      </c>
      <c r="AG136" s="93">
        <f>IF(U87=3,D87,"")</f>
      </c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4"/>
      <c r="AY136" s="95"/>
      <c r="AZ136" s="96"/>
      <c r="BA136" s="14" t="s">
        <v>8</v>
      </c>
      <c r="BB136" s="96"/>
      <c r="BC136" s="97"/>
      <c r="BD136" s="98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100"/>
      <c r="BQ136" s="2">
        <f>AY136-BB136</f>
        <v>0</v>
      </c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1"/>
    </row>
    <row r="137" spans="2:106" ht="12.75" customHeight="1" thickBot="1">
      <c r="B137" s="31"/>
      <c r="C137" s="32"/>
      <c r="D137" s="33"/>
      <c r="E137" s="34"/>
      <c r="F137" s="34"/>
      <c r="G137" s="35"/>
      <c r="H137" s="33"/>
      <c r="I137" s="34"/>
      <c r="J137" s="34"/>
      <c r="K137" s="34"/>
      <c r="L137" s="35"/>
      <c r="M137" s="101" t="s">
        <v>115</v>
      </c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36"/>
      <c r="AG137" s="102" t="s">
        <v>36</v>
      </c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3"/>
      <c r="AY137" s="34"/>
      <c r="AZ137" s="34"/>
      <c r="BA137" s="34"/>
      <c r="BB137" s="34"/>
      <c r="BC137" s="35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1"/>
    </row>
    <row r="138" spans="2:106" ht="18.75" thickBot="1">
      <c r="B138" s="39"/>
      <c r="C138" s="39"/>
      <c r="D138" s="17"/>
      <c r="E138" s="17"/>
      <c r="F138" s="17"/>
      <c r="G138" s="17"/>
      <c r="H138" s="17"/>
      <c r="I138" s="17"/>
      <c r="J138" s="17"/>
      <c r="K138" s="17"/>
      <c r="L138" s="17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9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7"/>
      <c r="AZ138" s="17"/>
      <c r="BA138" s="17"/>
      <c r="BB138" s="17"/>
      <c r="BC138" s="17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1"/>
    </row>
    <row r="139" spans="2:55" ht="18.75" thickBot="1">
      <c r="B139" s="80" t="s">
        <v>25</v>
      </c>
      <c r="C139" s="81"/>
      <c r="D139" s="80" t="s">
        <v>58</v>
      </c>
      <c r="E139" s="82"/>
      <c r="F139" s="82"/>
      <c r="G139" s="82"/>
      <c r="H139" s="80" t="s">
        <v>59</v>
      </c>
      <c r="I139" s="82"/>
      <c r="J139" s="82"/>
      <c r="K139" s="82"/>
      <c r="L139" s="81"/>
      <c r="M139" s="80" t="s">
        <v>126</v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1"/>
      <c r="AY139" s="80" t="s">
        <v>7</v>
      </c>
      <c r="AZ139" s="82"/>
      <c r="BA139" s="82"/>
      <c r="BB139" s="82"/>
      <c r="BC139" s="81"/>
    </row>
    <row r="140" spans="2:69" ht="18.75" thickBot="1">
      <c r="B140" s="83">
        <v>44</v>
      </c>
      <c r="C140" s="84"/>
      <c r="D140" s="85">
        <v>42548</v>
      </c>
      <c r="E140" s="86"/>
      <c r="F140" s="86"/>
      <c r="G140" s="87"/>
      <c r="H140" s="88">
        <v>0.875</v>
      </c>
      <c r="I140" s="89"/>
      <c r="J140" s="89"/>
      <c r="K140" s="89"/>
      <c r="L140" s="90"/>
      <c r="M140" s="104">
        <f>IF(U75=3,D75,"")</f>
      </c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11" t="s">
        <v>9</v>
      </c>
      <c r="AG140" s="93">
        <f>IF(U99=3,D99,"")</f>
      </c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4"/>
      <c r="AY140" s="95"/>
      <c r="AZ140" s="96"/>
      <c r="BA140" s="14" t="s">
        <v>8</v>
      </c>
      <c r="BB140" s="96"/>
      <c r="BC140" s="97"/>
      <c r="BD140" s="98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100"/>
      <c r="BQ140" s="2">
        <f>AY140-BB140</f>
        <v>0</v>
      </c>
    </row>
    <row r="141" spans="2:55" ht="18.75" thickBot="1">
      <c r="B141" s="31"/>
      <c r="C141" s="32"/>
      <c r="D141" s="33"/>
      <c r="E141" s="34"/>
      <c r="F141" s="34"/>
      <c r="G141" s="35"/>
      <c r="H141" s="33"/>
      <c r="I141" s="34"/>
      <c r="J141" s="34"/>
      <c r="K141" s="34"/>
      <c r="L141" s="35"/>
      <c r="M141" s="101" t="s">
        <v>34</v>
      </c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36"/>
      <c r="AG141" s="102" t="s">
        <v>116</v>
      </c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3"/>
      <c r="AY141" s="34"/>
      <c r="AZ141" s="34"/>
      <c r="BA141" s="34"/>
      <c r="BB141" s="34"/>
      <c r="BC141" s="35"/>
    </row>
    <row r="142" ht="18.75" thickBot="1"/>
    <row r="143" spans="2:55" ht="18.75" thickBot="1">
      <c r="B143" s="130" t="s">
        <v>25</v>
      </c>
      <c r="C143" s="132"/>
      <c r="D143" s="130" t="s">
        <v>58</v>
      </c>
      <c r="E143" s="131"/>
      <c r="F143" s="131"/>
      <c r="G143" s="131"/>
      <c r="H143" s="130" t="s">
        <v>59</v>
      </c>
      <c r="I143" s="131"/>
      <c r="J143" s="131"/>
      <c r="K143" s="131"/>
      <c r="L143" s="132"/>
      <c r="M143" s="130" t="s">
        <v>26</v>
      </c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2"/>
      <c r="AY143" s="130" t="s">
        <v>7</v>
      </c>
      <c r="AZ143" s="131"/>
      <c r="BA143" s="131"/>
      <c r="BB143" s="131"/>
      <c r="BC143" s="132"/>
    </row>
    <row r="144" spans="2:69" ht="18.75" thickBot="1">
      <c r="B144" s="291">
        <v>45</v>
      </c>
      <c r="C144" s="292"/>
      <c r="D144" s="85">
        <v>42551</v>
      </c>
      <c r="E144" s="86"/>
      <c r="F144" s="86"/>
      <c r="G144" s="87"/>
      <c r="H144" s="88">
        <v>0.875</v>
      </c>
      <c r="I144" s="89"/>
      <c r="J144" s="89"/>
      <c r="K144" s="89"/>
      <c r="L144" s="90"/>
      <c r="M144" s="91">
        <f>IF((OR(AY112="",BB112="",BQ112=0)),"",IF(BQ112&gt;0,M112,AG112))</f>
      </c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11" t="s">
        <v>9</v>
      </c>
      <c r="AG144" s="93">
        <f>IF((OR(AY120="",BB120="",BQ120=0)),"",IF(BQ120&gt;0,M120,AG120))</f>
      </c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4"/>
      <c r="AY144" s="290"/>
      <c r="AZ144" s="288"/>
      <c r="BA144" s="14" t="s">
        <v>8</v>
      </c>
      <c r="BB144" s="288"/>
      <c r="BC144" s="289"/>
      <c r="BD144" s="98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100"/>
      <c r="BQ144" s="2">
        <f>AY144-BB144</f>
        <v>0</v>
      </c>
    </row>
    <row r="145" spans="2:55" ht="18.75" thickBot="1">
      <c r="B145" s="43"/>
      <c r="C145" s="44"/>
      <c r="D145" s="33"/>
      <c r="E145" s="34"/>
      <c r="F145" s="34"/>
      <c r="G145" s="35"/>
      <c r="H145" s="33"/>
      <c r="I145" s="34"/>
      <c r="J145" s="34"/>
      <c r="K145" s="34"/>
      <c r="L145" s="35"/>
      <c r="M145" s="101" t="s">
        <v>127</v>
      </c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36"/>
      <c r="AG145" s="102" t="s">
        <v>131</v>
      </c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3"/>
      <c r="AY145" s="34"/>
      <c r="AZ145" s="34"/>
      <c r="BA145" s="34"/>
      <c r="BB145" s="34"/>
      <c r="BC145" s="35"/>
    </row>
    <row r="146" ht="18.75" thickBot="1"/>
    <row r="147" spans="2:55" ht="18.75" thickBot="1">
      <c r="B147" s="130" t="s">
        <v>25</v>
      </c>
      <c r="C147" s="132"/>
      <c r="D147" s="130" t="s">
        <v>58</v>
      </c>
      <c r="E147" s="131"/>
      <c r="F147" s="131"/>
      <c r="G147" s="131"/>
      <c r="H147" s="130" t="s">
        <v>59</v>
      </c>
      <c r="I147" s="131"/>
      <c r="J147" s="131"/>
      <c r="K147" s="131"/>
      <c r="L147" s="132"/>
      <c r="M147" s="130" t="s">
        <v>27</v>
      </c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2"/>
      <c r="AY147" s="130" t="s">
        <v>7</v>
      </c>
      <c r="AZ147" s="131"/>
      <c r="BA147" s="131"/>
      <c r="BB147" s="131"/>
      <c r="BC147" s="132"/>
    </row>
    <row r="148" spans="2:69" ht="18.75" thickBot="1">
      <c r="B148" s="291">
        <v>46</v>
      </c>
      <c r="C148" s="292"/>
      <c r="D148" s="85">
        <v>42552</v>
      </c>
      <c r="E148" s="86"/>
      <c r="F148" s="86"/>
      <c r="G148" s="87"/>
      <c r="H148" s="88">
        <v>0.875</v>
      </c>
      <c r="I148" s="89"/>
      <c r="J148" s="89"/>
      <c r="K148" s="89"/>
      <c r="L148" s="90"/>
      <c r="M148" s="91">
        <f>IF((OR(AY116="",BB116="",BQ116=0)),"",IF(BQ116&gt;0,M116,AG116))</f>
      </c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11" t="s">
        <v>9</v>
      </c>
      <c r="AG148" s="93">
        <f>IF((OR(AY132="",BB132="",BQ132=0)),"",IF(BQ132&gt;0,M132,AG132))</f>
      </c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4"/>
      <c r="AY148" s="290"/>
      <c r="AZ148" s="288"/>
      <c r="BA148" s="14" t="s">
        <v>8</v>
      </c>
      <c r="BB148" s="288"/>
      <c r="BC148" s="289"/>
      <c r="BD148" s="98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100"/>
      <c r="BQ148" s="2">
        <f>AY148-BB148</f>
        <v>0</v>
      </c>
    </row>
    <row r="149" spans="2:55" ht="18.75" thickBot="1">
      <c r="B149" s="43"/>
      <c r="C149" s="44"/>
      <c r="D149" s="33"/>
      <c r="E149" s="34"/>
      <c r="F149" s="34"/>
      <c r="G149" s="35"/>
      <c r="H149" s="33"/>
      <c r="I149" s="34"/>
      <c r="J149" s="34"/>
      <c r="K149" s="34"/>
      <c r="L149" s="35"/>
      <c r="M149" s="101" t="s">
        <v>128</v>
      </c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36"/>
      <c r="AG149" s="102" t="s">
        <v>130</v>
      </c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3"/>
      <c r="AY149" s="34"/>
      <c r="AZ149" s="34"/>
      <c r="BA149" s="34"/>
      <c r="BB149" s="34"/>
      <c r="BC149" s="35"/>
    </row>
    <row r="150" ht="18.75" thickBot="1"/>
    <row r="151" spans="2:55" ht="18.75" thickBot="1">
      <c r="B151" s="130" t="s">
        <v>25</v>
      </c>
      <c r="C151" s="132"/>
      <c r="D151" s="130" t="s">
        <v>58</v>
      </c>
      <c r="E151" s="131"/>
      <c r="F151" s="131"/>
      <c r="G151" s="131"/>
      <c r="H151" s="130" t="s">
        <v>59</v>
      </c>
      <c r="I151" s="131"/>
      <c r="J151" s="131"/>
      <c r="K151" s="131"/>
      <c r="L151" s="132"/>
      <c r="M151" s="130" t="s">
        <v>30</v>
      </c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2"/>
      <c r="AY151" s="130" t="s">
        <v>7</v>
      </c>
      <c r="AZ151" s="131"/>
      <c r="BA151" s="131"/>
      <c r="BB151" s="131"/>
      <c r="BC151" s="132"/>
    </row>
    <row r="152" spans="2:69" ht="18.75" thickBot="1">
      <c r="B152" s="291">
        <v>47</v>
      </c>
      <c r="C152" s="292"/>
      <c r="D152" s="85">
        <v>42553</v>
      </c>
      <c r="E152" s="86"/>
      <c r="F152" s="86"/>
      <c r="G152" s="87"/>
      <c r="H152" s="88">
        <v>0.875</v>
      </c>
      <c r="I152" s="89"/>
      <c r="J152" s="89"/>
      <c r="K152" s="89"/>
      <c r="L152" s="90"/>
      <c r="M152" s="91">
        <f>IF((OR(AY128="",BB128="",BQ128=0)),"",IF(BQ128&gt;0,M128,AG128))</f>
      </c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11" t="s">
        <v>9</v>
      </c>
      <c r="AG152" s="93">
        <f>IF((OR(AY136="",BB136="",BQ136=0)),"",IF(BQ136&gt;0,M136,AG136))</f>
      </c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4"/>
      <c r="AY152" s="290"/>
      <c r="AZ152" s="288"/>
      <c r="BA152" s="14" t="s">
        <v>8</v>
      </c>
      <c r="BB152" s="288"/>
      <c r="BC152" s="289"/>
      <c r="BD152" s="98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100"/>
      <c r="BQ152" s="2">
        <f>AY152-BB152</f>
        <v>0</v>
      </c>
    </row>
    <row r="153" spans="2:55" ht="18.75" thickBot="1">
      <c r="B153" s="43"/>
      <c r="C153" s="44"/>
      <c r="D153" s="33"/>
      <c r="E153" s="34"/>
      <c r="F153" s="34"/>
      <c r="G153" s="35"/>
      <c r="H153" s="33"/>
      <c r="I153" s="34"/>
      <c r="J153" s="34"/>
      <c r="K153" s="34"/>
      <c r="L153" s="35"/>
      <c r="M153" s="101" t="s">
        <v>129</v>
      </c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36"/>
      <c r="AG153" s="102" t="s">
        <v>133</v>
      </c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3"/>
      <c r="AY153" s="34"/>
      <c r="AZ153" s="34"/>
      <c r="BA153" s="34"/>
      <c r="BB153" s="34"/>
      <c r="BC153" s="35"/>
    </row>
    <row r="154" ht="18.75" thickBot="1"/>
    <row r="155" spans="2:55" ht="18.75" thickBot="1">
      <c r="B155" s="130" t="s">
        <v>25</v>
      </c>
      <c r="C155" s="132"/>
      <c r="D155" s="130" t="s">
        <v>58</v>
      </c>
      <c r="E155" s="131"/>
      <c r="F155" s="131"/>
      <c r="G155" s="131"/>
      <c r="H155" s="130" t="s">
        <v>59</v>
      </c>
      <c r="I155" s="131"/>
      <c r="J155" s="131"/>
      <c r="K155" s="131"/>
      <c r="L155" s="132"/>
      <c r="M155" s="130" t="s">
        <v>31</v>
      </c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2"/>
      <c r="AY155" s="130" t="s">
        <v>7</v>
      </c>
      <c r="AZ155" s="131"/>
      <c r="BA155" s="131"/>
      <c r="BB155" s="131"/>
      <c r="BC155" s="132"/>
    </row>
    <row r="156" spans="2:69" ht="18.75" thickBot="1">
      <c r="B156" s="291">
        <v>48</v>
      </c>
      <c r="C156" s="292"/>
      <c r="D156" s="85">
        <v>42554</v>
      </c>
      <c r="E156" s="86"/>
      <c r="F156" s="86"/>
      <c r="G156" s="87"/>
      <c r="H156" s="88">
        <v>0.875</v>
      </c>
      <c r="I156" s="89"/>
      <c r="J156" s="89"/>
      <c r="K156" s="89"/>
      <c r="L156" s="90"/>
      <c r="M156" s="91">
        <f>IF((OR(AY124="",BB124="",BQ124=0)),"",IF(BQ124&gt;0,M124,AG124))</f>
      </c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11" t="s">
        <v>9</v>
      </c>
      <c r="AG156" s="93">
        <f>IF((OR(AY140="",BB140="",BQ140=0)),"",IF(BQ140&gt;0,M140,AG140))</f>
      </c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4"/>
      <c r="AY156" s="290"/>
      <c r="AZ156" s="288"/>
      <c r="BA156" s="14" t="s">
        <v>8</v>
      </c>
      <c r="BB156" s="288"/>
      <c r="BC156" s="289"/>
      <c r="BD156" s="98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100"/>
      <c r="BQ156" s="2">
        <f>AY156-BB156</f>
        <v>0</v>
      </c>
    </row>
    <row r="157" spans="2:55" ht="18.75" thickBot="1">
      <c r="B157" s="43"/>
      <c r="C157" s="44"/>
      <c r="D157" s="33"/>
      <c r="E157" s="34"/>
      <c r="F157" s="34"/>
      <c r="G157" s="35"/>
      <c r="H157" s="33"/>
      <c r="I157" s="34"/>
      <c r="J157" s="34"/>
      <c r="K157" s="34"/>
      <c r="L157" s="35"/>
      <c r="M157" s="101" t="s">
        <v>132</v>
      </c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36"/>
      <c r="AG157" s="102" t="s">
        <v>134</v>
      </c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3"/>
      <c r="AY157" s="34"/>
      <c r="AZ157" s="34"/>
      <c r="BA157" s="34"/>
      <c r="BB157" s="34"/>
      <c r="BC157" s="35"/>
    </row>
    <row r="158" ht="18.75" thickBot="1"/>
    <row r="159" spans="2:55" ht="18.75" thickBot="1">
      <c r="B159" s="293" t="s">
        <v>25</v>
      </c>
      <c r="C159" s="295"/>
      <c r="D159" s="293" t="s">
        <v>58</v>
      </c>
      <c r="E159" s="294"/>
      <c r="F159" s="294"/>
      <c r="G159" s="294"/>
      <c r="H159" s="293" t="s">
        <v>59</v>
      </c>
      <c r="I159" s="294"/>
      <c r="J159" s="294"/>
      <c r="K159" s="294"/>
      <c r="L159" s="295"/>
      <c r="M159" s="293" t="s">
        <v>135</v>
      </c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4"/>
      <c r="AR159" s="294"/>
      <c r="AS159" s="294"/>
      <c r="AT159" s="294"/>
      <c r="AU159" s="294"/>
      <c r="AV159" s="294"/>
      <c r="AW159" s="294"/>
      <c r="AX159" s="295"/>
      <c r="AY159" s="293" t="s">
        <v>7</v>
      </c>
      <c r="AZ159" s="294"/>
      <c r="BA159" s="294"/>
      <c r="BB159" s="294"/>
      <c r="BC159" s="295"/>
    </row>
    <row r="160" spans="2:69" ht="18.75" thickBot="1">
      <c r="B160" s="291">
        <v>49</v>
      </c>
      <c r="C160" s="292"/>
      <c r="D160" s="85">
        <v>42557</v>
      </c>
      <c r="E160" s="86"/>
      <c r="F160" s="86"/>
      <c r="G160" s="87"/>
      <c r="H160" s="88">
        <v>0.875</v>
      </c>
      <c r="I160" s="89"/>
      <c r="J160" s="89"/>
      <c r="K160" s="89"/>
      <c r="L160" s="90"/>
      <c r="M160" s="91">
        <f>IF((OR(AY144="",BB144="",BQ144=0)),"",IF(BQ144&gt;0,M144,AG144))</f>
      </c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11" t="s">
        <v>9</v>
      </c>
      <c r="AG160" s="93">
        <f>IF((OR(AY148="",BB148="",BQ148=0)),"",IF(BQ148&gt;0,M148,AG148))</f>
      </c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4"/>
      <c r="AY160" s="290"/>
      <c r="AZ160" s="288"/>
      <c r="BA160" s="14" t="s">
        <v>8</v>
      </c>
      <c r="BB160" s="288"/>
      <c r="BC160" s="289"/>
      <c r="BD160" s="98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100"/>
      <c r="BQ160" s="2">
        <f>AY160-BB160</f>
        <v>0</v>
      </c>
    </row>
    <row r="161" spans="2:55" ht="18.75" thickBot="1">
      <c r="B161" s="43"/>
      <c r="C161" s="44"/>
      <c r="D161" s="33"/>
      <c r="E161" s="34"/>
      <c r="F161" s="34"/>
      <c r="G161" s="35"/>
      <c r="H161" s="33"/>
      <c r="I161" s="34"/>
      <c r="J161" s="34"/>
      <c r="K161" s="34"/>
      <c r="L161" s="35"/>
      <c r="M161" s="101" t="s">
        <v>39</v>
      </c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36"/>
      <c r="AG161" s="102" t="s">
        <v>41</v>
      </c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3"/>
      <c r="AY161" s="34"/>
      <c r="AZ161" s="34"/>
      <c r="BA161" s="34"/>
      <c r="BB161" s="34"/>
      <c r="BC161" s="35"/>
    </row>
    <row r="162" ht="18.75" thickBot="1"/>
    <row r="163" spans="2:55" ht="18.75" thickBot="1">
      <c r="B163" s="293" t="s">
        <v>25</v>
      </c>
      <c r="C163" s="295"/>
      <c r="D163" s="293" t="s">
        <v>58</v>
      </c>
      <c r="E163" s="294"/>
      <c r="F163" s="294"/>
      <c r="G163" s="294"/>
      <c r="H163" s="293" t="s">
        <v>59</v>
      </c>
      <c r="I163" s="294"/>
      <c r="J163" s="294"/>
      <c r="K163" s="294"/>
      <c r="L163" s="295"/>
      <c r="M163" s="293" t="s">
        <v>38</v>
      </c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294"/>
      <c r="AG163" s="294"/>
      <c r="AH163" s="294"/>
      <c r="AI163" s="294"/>
      <c r="AJ163" s="294"/>
      <c r="AK163" s="294"/>
      <c r="AL163" s="294"/>
      <c r="AM163" s="294"/>
      <c r="AN163" s="294"/>
      <c r="AO163" s="294"/>
      <c r="AP163" s="294"/>
      <c r="AQ163" s="294"/>
      <c r="AR163" s="294"/>
      <c r="AS163" s="294"/>
      <c r="AT163" s="294"/>
      <c r="AU163" s="294"/>
      <c r="AV163" s="294"/>
      <c r="AW163" s="294"/>
      <c r="AX163" s="295"/>
      <c r="AY163" s="293" t="s">
        <v>7</v>
      </c>
      <c r="AZ163" s="294"/>
      <c r="BA163" s="294"/>
      <c r="BB163" s="294"/>
      <c r="BC163" s="295"/>
    </row>
    <row r="164" spans="2:69" ht="18.75" thickBot="1">
      <c r="B164" s="291">
        <v>50</v>
      </c>
      <c r="C164" s="292"/>
      <c r="D164" s="85">
        <v>42558</v>
      </c>
      <c r="E164" s="86"/>
      <c r="F164" s="86"/>
      <c r="G164" s="87"/>
      <c r="H164" s="88">
        <v>0.875</v>
      </c>
      <c r="I164" s="89"/>
      <c r="J164" s="89"/>
      <c r="K164" s="89"/>
      <c r="L164" s="90"/>
      <c r="M164" s="91">
        <f>IF((OR(AY152="",BB152="",BQ152=0)),"",IF(BQ152&gt;0,M152,AG152))</f>
      </c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11" t="s">
        <v>9</v>
      </c>
      <c r="AG164" s="93">
        <f>IF((OR(AY156="",BB156="",BQ156=0)),"",IF(BQ156&gt;0,M156,AG156))</f>
      </c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4"/>
      <c r="AY164" s="290"/>
      <c r="AZ164" s="288"/>
      <c r="BA164" s="14" t="s">
        <v>8</v>
      </c>
      <c r="BB164" s="288"/>
      <c r="BC164" s="289"/>
      <c r="BD164" s="98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100"/>
      <c r="BQ164" s="2">
        <f>AY164-BB164</f>
        <v>0</v>
      </c>
    </row>
    <row r="165" spans="2:55" ht="18.75" thickBot="1">
      <c r="B165" s="43"/>
      <c r="C165" s="44"/>
      <c r="D165" s="33"/>
      <c r="E165" s="34"/>
      <c r="F165" s="34"/>
      <c r="G165" s="35"/>
      <c r="H165" s="33"/>
      <c r="I165" s="34"/>
      <c r="J165" s="34"/>
      <c r="K165" s="34"/>
      <c r="L165" s="35"/>
      <c r="M165" s="101" t="s">
        <v>40</v>
      </c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36"/>
      <c r="AG165" s="102" t="s">
        <v>42</v>
      </c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3"/>
      <c r="AY165" s="34"/>
      <c r="AZ165" s="34"/>
      <c r="BA165" s="34"/>
      <c r="BB165" s="34"/>
      <c r="BC165" s="35"/>
    </row>
    <row r="166" ht="18.75" thickBot="1"/>
    <row r="167" spans="2:55" ht="18.75" thickBot="1">
      <c r="B167" s="256" t="s">
        <v>25</v>
      </c>
      <c r="C167" s="258"/>
      <c r="D167" s="256" t="s">
        <v>58</v>
      </c>
      <c r="E167" s="257"/>
      <c r="F167" s="257"/>
      <c r="G167" s="257"/>
      <c r="H167" s="256" t="s">
        <v>59</v>
      </c>
      <c r="I167" s="257"/>
      <c r="J167" s="257"/>
      <c r="K167" s="257"/>
      <c r="L167" s="258"/>
      <c r="M167" s="256" t="s">
        <v>32</v>
      </c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8"/>
      <c r="AY167" s="256" t="s">
        <v>7</v>
      </c>
      <c r="AZ167" s="257"/>
      <c r="BA167" s="257"/>
      <c r="BB167" s="257"/>
      <c r="BC167" s="258"/>
    </row>
    <row r="168" spans="2:69" ht="18.75" thickBot="1">
      <c r="B168" s="291">
        <v>51</v>
      </c>
      <c r="C168" s="292"/>
      <c r="D168" s="85">
        <v>42561</v>
      </c>
      <c r="E168" s="86"/>
      <c r="F168" s="86"/>
      <c r="G168" s="87"/>
      <c r="H168" s="88">
        <v>0.875</v>
      </c>
      <c r="I168" s="89"/>
      <c r="J168" s="89"/>
      <c r="K168" s="89"/>
      <c r="L168" s="90"/>
      <c r="M168" s="91">
        <f>IF((OR(AY160="",BB160="")),"",IF(BQ160&gt;0,M160,AG160))</f>
      </c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11" t="s">
        <v>9</v>
      </c>
      <c r="AG168" s="93">
        <f>IF((OR(AY164="",BB164="")),"",IF(BQ164&gt;0,M164,AG164))</f>
      </c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4"/>
      <c r="AY168" s="290"/>
      <c r="AZ168" s="288"/>
      <c r="BA168" s="14" t="s">
        <v>8</v>
      </c>
      <c r="BB168" s="288"/>
      <c r="BC168" s="289"/>
      <c r="BD168" s="98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100"/>
      <c r="BQ168" s="2">
        <f>AY168-BB168</f>
        <v>0</v>
      </c>
    </row>
    <row r="169" spans="2:55" ht="18.75" thickBot="1">
      <c r="B169" s="43"/>
      <c r="C169" s="44"/>
      <c r="D169" s="33"/>
      <c r="E169" s="34"/>
      <c r="F169" s="34"/>
      <c r="G169" s="35"/>
      <c r="H169" s="33"/>
      <c r="I169" s="34"/>
      <c r="J169" s="34"/>
      <c r="K169" s="34"/>
      <c r="L169" s="35"/>
      <c r="M169" s="101" t="s">
        <v>43</v>
      </c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36"/>
      <c r="AG169" s="102" t="s">
        <v>44</v>
      </c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3"/>
      <c r="AY169" s="34"/>
      <c r="AZ169" s="34"/>
      <c r="BA169" s="34"/>
      <c r="BB169" s="34"/>
      <c r="BC169" s="35"/>
    </row>
  </sheetData>
  <sheetProtection password="F4F0" sheet="1" objects="1" scenarios="1"/>
  <mergeCells count="1046">
    <mergeCell ref="AF108:AH108"/>
    <mergeCell ref="B109:C109"/>
    <mergeCell ref="D109:T109"/>
    <mergeCell ref="U109:W109"/>
    <mergeCell ref="X109:Z109"/>
    <mergeCell ref="AA109:AB109"/>
    <mergeCell ref="AD109:AE109"/>
    <mergeCell ref="AF109:AH109"/>
    <mergeCell ref="B108:C108"/>
    <mergeCell ref="D108:T108"/>
    <mergeCell ref="U108:W108"/>
    <mergeCell ref="X108:Z108"/>
    <mergeCell ref="AA108:AB108"/>
    <mergeCell ref="AD108:AE108"/>
    <mergeCell ref="AF106:AH106"/>
    <mergeCell ref="B107:C107"/>
    <mergeCell ref="D107:T107"/>
    <mergeCell ref="U107:W107"/>
    <mergeCell ref="X107:Z107"/>
    <mergeCell ref="AA107:AB107"/>
    <mergeCell ref="AD107:AE107"/>
    <mergeCell ref="AF107:AH107"/>
    <mergeCell ref="B106:C106"/>
    <mergeCell ref="D106:T106"/>
    <mergeCell ref="U106:W106"/>
    <mergeCell ref="X106:Z106"/>
    <mergeCell ref="AA106:AB106"/>
    <mergeCell ref="AD106:AE106"/>
    <mergeCell ref="AA104:AB104"/>
    <mergeCell ref="AD104:AE104"/>
    <mergeCell ref="AF104:AH104"/>
    <mergeCell ref="B105:C105"/>
    <mergeCell ref="D105:T105"/>
    <mergeCell ref="U105:W105"/>
    <mergeCell ref="X105:Z105"/>
    <mergeCell ref="AA105:AB105"/>
    <mergeCell ref="AD105:AE105"/>
    <mergeCell ref="AF105:AH105"/>
    <mergeCell ref="AY168:AZ168"/>
    <mergeCell ref="B103:T103"/>
    <mergeCell ref="U103:W103"/>
    <mergeCell ref="X103:Z103"/>
    <mergeCell ref="AA103:AE103"/>
    <mergeCell ref="AF103:AH103"/>
    <mergeCell ref="B104:C104"/>
    <mergeCell ref="D104:T104"/>
    <mergeCell ref="U104:W104"/>
    <mergeCell ref="X104:Z104"/>
    <mergeCell ref="AY164:AZ164"/>
    <mergeCell ref="BB168:BC168"/>
    <mergeCell ref="BD168:BP168"/>
    <mergeCell ref="M169:AE169"/>
    <mergeCell ref="AG169:AX169"/>
    <mergeCell ref="B168:C168"/>
    <mergeCell ref="D168:G168"/>
    <mergeCell ref="H168:L168"/>
    <mergeCell ref="M168:AE168"/>
    <mergeCell ref="AG168:AX168"/>
    <mergeCell ref="B163:C163"/>
    <mergeCell ref="B167:C167"/>
    <mergeCell ref="D167:G167"/>
    <mergeCell ref="H167:L167"/>
    <mergeCell ref="M167:AX167"/>
    <mergeCell ref="AY167:BC167"/>
    <mergeCell ref="BB164:BC164"/>
    <mergeCell ref="H164:L164"/>
    <mergeCell ref="M164:AE164"/>
    <mergeCell ref="AG164:AX164"/>
    <mergeCell ref="AY160:AZ160"/>
    <mergeCell ref="BD164:BP164"/>
    <mergeCell ref="M165:AE165"/>
    <mergeCell ref="AG165:AX165"/>
    <mergeCell ref="B164:C164"/>
    <mergeCell ref="D164:G164"/>
    <mergeCell ref="BB160:BC160"/>
    <mergeCell ref="BD160:BP160"/>
    <mergeCell ref="M161:AE161"/>
    <mergeCell ref="AG161:AX161"/>
    <mergeCell ref="BD156:BP156"/>
    <mergeCell ref="D163:G163"/>
    <mergeCell ref="H163:L163"/>
    <mergeCell ref="M163:AX163"/>
    <mergeCell ref="AY163:BC163"/>
    <mergeCell ref="B160:C160"/>
    <mergeCell ref="D160:G160"/>
    <mergeCell ref="H160:L160"/>
    <mergeCell ref="M160:AE160"/>
    <mergeCell ref="AG160:AX160"/>
    <mergeCell ref="M159:AX159"/>
    <mergeCell ref="BB156:BC156"/>
    <mergeCell ref="H156:L156"/>
    <mergeCell ref="M156:AE156"/>
    <mergeCell ref="AG156:AX156"/>
    <mergeCell ref="AY156:AZ156"/>
    <mergeCell ref="BD152:BP152"/>
    <mergeCell ref="M153:AE153"/>
    <mergeCell ref="AG153:AX153"/>
    <mergeCell ref="B155:C155"/>
    <mergeCell ref="D155:G155"/>
    <mergeCell ref="H155:L155"/>
    <mergeCell ref="AY152:AZ152"/>
    <mergeCell ref="D151:G151"/>
    <mergeCell ref="AY159:BC159"/>
    <mergeCell ref="B156:C156"/>
    <mergeCell ref="D156:G156"/>
    <mergeCell ref="BB152:BC152"/>
    <mergeCell ref="M157:AE157"/>
    <mergeCell ref="AG157:AX157"/>
    <mergeCell ref="B159:C159"/>
    <mergeCell ref="D159:G159"/>
    <mergeCell ref="H159:L159"/>
    <mergeCell ref="AY147:BC147"/>
    <mergeCell ref="AY151:BC151"/>
    <mergeCell ref="BD148:BP148"/>
    <mergeCell ref="M155:AX155"/>
    <mergeCell ref="AY155:BC155"/>
    <mergeCell ref="B152:C152"/>
    <mergeCell ref="D152:G152"/>
    <mergeCell ref="H152:L152"/>
    <mergeCell ref="M152:AE152"/>
    <mergeCell ref="AG152:AX152"/>
    <mergeCell ref="M145:AE145"/>
    <mergeCell ref="AG145:AX145"/>
    <mergeCell ref="D147:G147"/>
    <mergeCell ref="H147:L147"/>
    <mergeCell ref="M144:AE144"/>
    <mergeCell ref="AG144:AX144"/>
    <mergeCell ref="M147:AX147"/>
    <mergeCell ref="M149:AE149"/>
    <mergeCell ref="AG149:AX149"/>
    <mergeCell ref="B151:C151"/>
    <mergeCell ref="H151:L151"/>
    <mergeCell ref="M151:AX151"/>
    <mergeCell ref="BB148:BC148"/>
    <mergeCell ref="H148:L148"/>
    <mergeCell ref="M148:AE148"/>
    <mergeCell ref="AG148:AX148"/>
    <mergeCell ref="AY148:AZ148"/>
    <mergeCell ref="B144:C144"/>
    <mergeCell ref="D144:G144"/>
    <mergeCell ref="H144:L144"/>
    <mergeCell ref="B147:C147"/>
    <mergeCell ref="B148:C148"/>
    <mergeCell ref="D148:G148"/>
    <mergeCell ref="BB144:BC144"/>
    <mergeCell ref="BD140:BP140"/>
    <mergeCell ref="M141:AE141"/>
    <mergeCell ref="AG141:AX141"/>
    <mergeCell ref="AG140:AX140"/>
    <mergeCell ref="AY140:AZ140"/>
    <mergeCell ref="BB140:BC140"/>
    <mergeCell ref="BD144:BP144"/>
    <mergeCell ref="AY144:AZ144"/>
    <mergeCell ref="B143:C143"/>
    <mergeCell ref="D143:G143"/>
    <mergeCell ref="H143:L143"/>
    <mergeCell ref="M143:AX143"/>
    <mergeCell ref="AY143:BC143"/>
    <mergeCell ref="AY139:BC139"/>
    <mergeCell ref="B140:C140"/>
    <mergeCell ref="D140:G140"/>
    <mergeCell ref="H140:L140"/>
    <mergeCell ref="M140:AE140"/>
    <mergeCell ref="U92:W92"/>
    <mergeCell ref="B139:C139"/>
    <mergeCell ref="D139:G139"/>
    <mergeCell ref="H139:L139"/>
    <mergeCell ref="M139:AX139"/>
    <mergeCell ref="AF101:AH101"/>
    <mergeCell ref="B100:C100"/>
    <mergeCell ref="D100:T100"/>
    <mergeCell ref="U100:W100"/>
    <mergeCell ref="X100:Z100"/>
    <mergeCell ref="B101:C101"/>
    <mergeCell ref="D101:T101"/>
    <mergeCell ref="U101:W101"/>
    <mergeCell ref="X101:Z101"/>
    <mergeCell ref="AA101:AB101"/>
    <mergeCell ref="AD101:AE101"/>
    <mergeCell ref="AF100:AH100"/>
    <mergeCell ref="AF88:AH88"/>
    <mergeCell ref="AD93:AE93"/>
    <mergeCell ref="AA91:AE91"/>
    <mergeCell ref="AD94:AE94"/>
    <mergeCell ref="AA93:AB93"/>
    <mergeCell ref="AA94:AB94"/>
    <mergeCell ref="AD100:AE100"/>
    <mergeCell ref="AA100:AB100"/>
    <mergeCell ref="AF93:AH93"/>
    <mergeCell ref="G54:J54"/>
    <mergeCell ref="U91:W91"/>
    <mergeCell ref="P64:AF64"/>
    <mergeCell ref="AD86:AE86"/>
    <mergeCell ref="D63:F63"/>
    <mergeCell ref="G61:J61"/>
    <mergeCell ref="AF91:AH91"/>
    <mergeCell ref="X87:Z87"/>
    <mergeCell ref="D56:F56"/>
    <mergeCell ref="K54:O54"/>
    <mergeCell ref="D50:F50"/>
    <mergeCell ref="D51:F51"/>
    <mergeCell ref="D43:F43"/>
    <mergeCell ref="G30:J30"/>
    <mergeCell ref="G31:J31"/>
    <mergeCell ref="G32:J32"/>
    <mergeCell ref="G33:J33"/>
    <mergeCell ref="G34:J34"/>
    <mergeCell ref="G35:J35"/>
    <mergeCell ref="G43:J43"/>
    <mergeCell ref="D47:F47"/>
    <mergeCell ref="P43:AF43"/>
    <mergeCell ref="AH46:AX46"/>
    <mergeCell ref="G44:J44"/>
    <mergeCell ref="D48:F48"/>
    <mergeCell ref="G38:J38"/>
    <mergeCell ref="G39:J39"/>
    <mergeCell ref="G45:J45"/>
    <mergeCell ref="AH43:AX43"/>
    <mergeCell ref="D46:F46"/>
    <mergeCell ref="AY47:AZ47"/>
    <mergeCell ref="P41:AF41"/>
    <mergeCell ref="G51:J51"/>
    <mergeCell ref="G49:J49"/>
    <mergeCell ref="AY45:AZ45"/>
    <mergeCell ref="AH45:AX45"/>
    <mergeCell ref="K49:O49"/>
    <mergeCell ref="AH50:AX50"/>
    <mergeCell ref="P45:AF45"/>
    <mergeCell ref="K48:O48"/>
    <mergeCell ref="P52:AF52"/>
    <mergeCell ref="AH52:AX52"/>
    <mergeCell ref="AY52:AZ52"/>
    <mergeCell ref="BB50:BC50"/>
    <mergeCell ref="AY48:AZ48"/>
    <mergeCell ref="P51:AF51"/>
    <mergeCell ref="AH51:AX51"/>
    <mergeCell ref="BB52:BC52"/>
    <mergeCell ref="P49:AF49"/>
    <mergeCell ref="BB51:BC51"/>
    <mergeCell ref="BB48:BC48"/>
    <mergeCell ref="G40:J40"/>
    <mergeCell ref="G41:J41"/>
    <mergeCell ref="AY44:AZ44"/>
    <mergeCell ref="BB44:BC44"/>
    <mergeCell ref="AY43:AZ43"/>
    <mergeCell ref="P47:AF47"/>
    <mergeCell ref="AH47:AX47"/>
    <mergeCell ref="BB45:BC45"/>
    <mergeCell ref="BB43:BC43"/>
    <mergeCell ref="D40:F40"/>
    <mergeCell ref="D41:F41"/>
    <mergeCell ref="D42:F42"/>
    <mergeCell ref="AH48:AX48"/>
    <mergeCell ref="K47:O47"/>
    <mergeCell ref="G47:J47"/>
    <mergeCell ref="AH42:AX42"/>
    <mergeCell ref="D44:F44"/>
    <mergeCell ref="D45:F45"/>
    <mergeCell ref="P42:AF42"/>
    <mergeCell ref="B53:C53"/>
    <mergeCell ref="K53:O53"/>
    <mergeCell ref="P53:AF53"/>
    <mergeCell ref="AH53:AX53"/>
    <mergeCell ref="AY53:AZ53"/>
    <mergeCell ref="B52:C52"/>
    <mergeCell ref="G53:J53"/>
    <mergeCell ref="G52:J52"/>
    <mergeCell ref="D52:F52"/>
    <mergeCell ref="K52:O52"/>
    <mergeCell ref="BB53:BC53"/>
    <mergeCell ref="AF89:AH89"/>
    <mergeCell ref="D64:F64"/>
    <mergeCell ref="D65:F65"/>
    <mergeCell ref="P55:AF55"/>
    <mergeCell ref="AH55:AX55"/>
    <mergeCell ref="AY64:AZ64"/>
    <mergeCell ref="D53:F53"/>
    <mergeCell ref="BB62:BC62"/>
    <mergeCell ref="D54:F54"/>
    <mergeCell ref="AY60:AZ60"/>
    <mergeCell ref="D55:F55"/>
    <mergeCell ref="G55:J55"/>
    <mergeCell ref="G60:J60"/>
    <mergeCell ref="BB57:BC57"/>
    <mergeCell ref="P56:AF56"/>
    <mergeCell ref="P57:AF57"/>
    <mergeCell ref="D60:F60"/>
    <mergeCell ref="BB55:BC55"/>
    <mergeCell ref="AH57:AX57"/>
    <mergeCell ref="AY61:AZ61"/>
    <mergeCell ref="X88:Z88"/>
    <mergeCell ref="AA88:AB88"/>
    <mergeCell ref="AH61:AX61"/>
    <mergeCell ref="P61:AF61"/>
    <mergeCell ref="BB64:BC64"/>
    <mergeCell ref="AY63:AZ63"/>
    <mergeCell ref="BB63:BC63"/>
    <mergeCell ref="AY65:AZ65"/>
    <mergeCell ref="BB65:BC65"/>
    <mergeCell ref="BB56:BC56"/>
    <mergeCell ref="G56:J56"/>
    <mergeCell ref="AY58:AZ58"/>
    <mergeCell ref="B59:C59"/>
    <mergeCell ref="K59:O59"/>
    <mergeCell ref="BB59:BC59"/>
    <mergeCell ref="G59:J59"/>
    <mergeCell ref="G58:J58"/>
    <mergeCell ref="BB58:BC58"/>
    <mergeCell ref="K56:O56"/>
    <mergeCell ref="B57:C57"/>
    <mergeCell ref="K57:O57"/>
    <mergeCell ref="K64:O64"/>
    <mergeCell ref="B86:C86"/>
    <mergeCell ref="G64:J64"/>
    <mergeCell ref="G63:J63"/>
    <mergeCell ref="K61:O61"/>
    <mergeCell ref="D61:F61"/>
    <mergeCell ref="D57:F57"/>
    <mergeCell ref="D58:F58"/>
    <mergeCell ref="B88:C88"/>
    <mergeCell ref="G65:J65"/>
    <mergeCell ref="B60:C60"/>
    <mergeCell ref="B93:C93"/>
    <mergeCell ref="U71:W71"/>
    <mergeCell ref="P59:AF59"/>
    <mergeCell ref="D59:F59"/>
    <mergeCell ref="AD92:AE92"/>
    <mergeCell ref="AF92:AH92"/>
    <mergeCell ref="D92:T92"/>
    <mergeCell ref="U93:W93"/>
    <mergeCell ref="X93:Z93"/>
    <mergeCell ref="X91:Z91"/>
    <mergeCell ref="B58:C58"/>
    <mergeCell ref="K58:O58"/>
    <mergeCell ref="P58:AF58"/>
    <mergeCell ref="P62:AF62"/>
    <mergeCell ref="D62:F62"/>
    <mergeCell ref="AD89:AE89"/>
    <mergeCell ref="AF87:AH87"/>
    <mergeCell ref="P54:AF54"/>
    <mergeCell ref="B55:C55"/>
    <mergeCell ref="X94:Z94"/>
    <mergeCell ref="X92:Z92"/>
    <mergeCell ref="U87:W87"/>
    <mergeCell ref="AF94:AH94"/>
    <mergeCell ref="B92:C92"/>
    <mergeCell ref="AA87:AB87"/>
    <mergeCell ref="AH56:AX56"/>
    <mergeCell ref="B65:C65"/>
    <mergeCell ref="B50:C50"/>
    <mergeCell ref="B56:C56"/>
    <mergeCell ref="BB47:BC47"/>
    <mergeCell ref="BB37:BC37"/>
    <mergeCell ref="BB40:BC40"/>
    <mergeCell ref="P48:AF48"/>
    <mergeCell ref="AH54:AX54"/>
    <mergeCell ref="AY54:AZ54"/>
    <mergeCell ref="BB54:BC54"/>
    <mergeCell ref="AY50:AZ50"/>
    <mergeCell ref="BB49:BC49"/>
    <mergeCell ref="D49:F49"/>
    <mergeCell ref="B48:C48"/>
    <mergeCell ref="AY49:AZ49"/>
    <mergeCell ref="AH49:AX49"/>
    <mergeCell ref="B51:C51"/>
    <mergeCell ref="K51:O51"/>
    <mergeCell ref="G48:J48"/>
    <mergeCell ref="G50:J50"/>
    <mergeCell ref="B49:C49"/>
    <mergeCell ref="AY59:AZ59"/>
    <mergeCell ref="B62:C62"/>
    <mergeCell ref="K62:O62"/>
    <mergeCell ref="AH64:AX64"/>
    <mergeCell ref="BB60:BC60"/>
    <mergeCell ref="AH59:AX59"/>
    <mergeCell ref="B64:C64"/>
    <mergeCell ref="K60:O60"/>
    <mergeCell ref="P60:AF60"/>
    <mergeCell ref="BB61:BC61"/>
    <mergeCell ref="AY56:AZ56"/>
    <mergeCell ref="B63:C63"/>
    <mergeCell ref="AH63:AX63"/>
    <mergeCell ref="AY55:AZ55"/>
    <mergeCell ref="AH58:AX58"/>
    <mergeCell ref="AY57:AZ57"/>
    <mergeCell ref="B61:C61"/>
    <mergeCell ref="AH60:AX60"/>
    <mergeCell ref="G57:J57"/>
    <mergeCell ref="G62:J62"/>
    <mergeCell ref="AH65:AX65"/>
    <mergeCell ref="AA71:AB71"/>
    <mergeCell ref="AF86:AH86"/>
    <mergeCell ref="B85:T85"/>
    <mergeCell ref="AF85:AH85"/>
    <mergeCell ref="AF67:AH67"/>
    <mergeCell ref="U70:W70"/>
    <mergeCell ref="U85:W85"/>
    <mergeCell ref="AD69:AE69"/>
    <mergeCell ref="AD70:AE70"/>
    <mergeCell ref="P63:AF63"/>
    <mergeCell ref="U74:W74"/>
    <mergeCell ref="AY62:AZ62"/>
    <mergeCell ref="AY51:AZ51"/>
    <mergeCell ref="D69:T69"/>
    <mergeCell ref="U68:W68"/>
    <mergeCell ref="K65:O65"/>
    <mergeCell ref="P65:AF65"/>
    <mergeCell ref="B47:C47"/>
    <mergeCell ref="B95:C95"/>
    <mergeCell ref="D95:T95"/>
    <mergeCell ref="U95:W95"/>
    <mergeCell ref="D86:T86"/>
    <mergeCell ref="U86:W86"/>
    <mergeCell ref="D89:T89"/>
    <mergeCell ref="B87:C87"/>
    <mergeCell ref="D87:T87"/>
    <mergeCell ref="U89:W89"/>
    <mergeCell ref="B94:C94"/>
    <mergeCell ref="D94:T94"/>
    <mergeCell ref="U94:W94"/>
    <mergeCell ref="X95:Z95"/>
    <mergeCell ref="AA95:AB95"/>
    <mergeCell ref="B89:C89"/>
    <mergeCell ref="AA92:AB92"/>
    <mergeCell ref="X89:Z89"/>
    <mergeCell ref="B91:T91"/>
    <mergeCell ref="D93:T93"/>
    <mergeCell ref="AD95:AE95"/>
    <mergeCell ref="AY46:AZ46"/>
    <mergeCell ref="BB46:BC46"/>
    <mergeCell ref="B46:C46"/>
    <mergeCell ref="K46:O46"/>
    <mergeCell ref="P46:AF46"/>
    <mergeCell ref="G46:J46"/>
    <mergeCell ref="AF95:AH95"/>
    <mergeCell ref="U69:W69"/>
    <mergeCell ref="K63:O63"/>
    <mergeCell ref="U67:W67"/>
    <mergeCell ref="K50:O50"/>
    <mergeCell ref="P50:AF50"/>
    <mergeCell ref="K55:O55"/>
    <mergeCell ref="X74:Z74"/>
    <mergeCell ref="X70:Z70"/>
    <mergeCell ref="AF69:AH69"/>
    <mergeCell ref="AF70:AH70"/>
    <mergeCell ref="AF74:AH74"/>
    <mergeCell ref="AA73:AE73"/>
    <mergeCell ref="B54:C54"/>
    <mergeCell ref="B68:C68"/>
    <mergeCell ref="B70:C70"/>
    <mergeCell ref="AD68:AE68"/>
    <mergeCell ref="AD21:BC21"/>
    <mergeCell ref="B22:C22"/>
    <mergeCell ref="D22:AA22"/>
    <mergeCell ref="AD22:AE22"/>
    <mergeCell ref="AF22:BC22"/>
    <mergeCell ref="AY37:AZ37"/>
    <mergeCell ref="BH30:BI30"/>
    <mergeCell ref="B43:C43"/>
    <mergeCell ref="K43:O43"/>
    <mergeCell ref="AA68:AB68"/>
    <mergeCell ref="AA67:AE67"/>
    <mergeCell ref="X69:Z69"/>
    <mergeCell ref="AY36:AZ36"/>
    <mergeCell ref="D34:F34"/>
    <mergeCell ref="P31:AF31"/>
    <mergeCell ref="AH30:AX30"/>
    <mergeCell ref="AY39:AZ39"/>
    <mergeCell ref="BD33:BE33"/>
    <mergeCell ref="BF33:BG33"/>
    <mergeCell ref="BH33:BI33"/>
    <mergeCell ref="BD29:BE29"/>
    <mergeCell ref="BF29:BG29"/>
    <mergeCell ref="BH29:BI29"/>
    <mergeCell ref="BD30:BE30"/>
    <mergeCell ref="BF30:BG30"/>
    <mergeCell ref="BB34:BC34"/>
    <mergeCell ref="BB42:BC42"/>
    <mergeCell ref="BB35:BC35"/>
    <mergeCell ref="BB38:BC38"/>
    <mergeCell ref="BB39:BC39"/>
    <mergeCell ref="BB36:BC36"/>
    <mergeCell ref="BB41:BC41"/>
    <mergeCell ref="BD31:BE31"/>
    <mergeCell ref="BF31:BG31"/>
    <mergeCell ref="BH31:BI31"/>
    <mergeCell ref="BD32:BE32"/>
    <mergeCell ref="BF32:BG32"/>
    <mergeCell ref="BH32:BI32"/>
    <mergeCell ref="BB32:BC32"/>
    <mergeCell ref="BB33:BC33"/>
    <mergeCell ref="BF34:BG34"/>
    <mergeCell ref="X86:Z86"/>
    <mergeCell ref="X85:Z85"/>
    <mergeCell ref="AA85:AE85"/>
    <mergeCell ref="AY35:AZ35"/>
    <mergeCell ref="AY32:AZ32"/>
    <mergeCell ref="AH62:AX62"/>
    <mergeCell ref="AH41:AX41"/>
    <mergeCell ref="AY42:AZ42"/>
    <mergeCell ref="BB31:BC31"/>
    <mergeCell ref="AD87:AE87"/>
    <mergeCell ref="AD16:AE16"/>
    <mergeCell ref="P34:AF34"/>
    <mergeCell ref="X67:Z67"/>
    <mergeCell ref="AA69:AB69"/>
    <mergeCell ref="AA70:AB70"/>
    <mergeCell ref="B21:AA21"/>
    <mergeCell ref="B29:C29"/>
    <mergeCell ref="AA86:AB86"/>
    <mergeCell ref="E2:AZ2"/>
    <mergeCell ref="E4:AZ4"/>
    <mergeCell ref="E6:AZ6"/>
    <mergeCell ref="B9:AA9"/>
    <mergeCell ref="AD9:BC9"/>
    <mergeCell ref="AF17:BC17"/>
    <mergeCell ref="AD12:AE12"/>
    <mergeCell ref="AD13:AE13"/>
    <mergeCell ref="AF23:BC23"/>
    <mergeCell ref="AF25:BC25"/>
    <mergeCell ref="AY30:AZ30"/>
    <mergeCell ref="B23:C23"/>
    <mergeCell ref="D23:AA23"/>
    <mergeCell ref="BB30:BC30"/>
    <mergeCell ref="K29:O29"/>
    <mergeCell ref="B24:C24"/>
    <mergeCell ref="D24:AA24"/>
    <mergeCell ref="AD24:AE24"/>
    <mergeCell ref="AF24:BC24"/>
    <mergeCell ref="B16:C16"/>
    <mergeCell ref="B18:C18"/>
    <mergeCell ref="D16:AA16"/>
    <mergeCell ref="AF18:BC18"/>
    <mergeCell ref="AF16:BC16"/>
    <mergeCell ref="AD17:AE17"/>
    <mergeCell ref="B17:C17"/>
    <mergeCell ref="D17:AA17"/>
    <mergeCell ref="B12:C12"/>
    <mergeCell ref="B13:C13"/>
    <mergeCell ref="D13:AA13"/>
    <mergeCell ref="D12:AA12"/>
    <mergeCell ref="D10:AA10"/>
    <mergeCell ref="D11:AA11"/>
    <mergeCell ref="B10:C10"/>
    <mergeCell ref="B11:C11"/>
    <mergeCell ref="AH35:AX35"/>
    <mergeCell ref="AH36:AX36"/>
    <mergeCell ref="P32:AF32"/>
    <mergeCell ref="AF10:BC10"/>
    <mergeCell ref="D18:AA18"/>
    <mergeCell ref="AD15:BC15"/>
    <mergeCell ref="AD10:AE10"/>
    <mergeCell ref="AD18:AE18"/>
    <mergeCell ref="AF13:BC13"/>
    <mergeCell ref="AD23:AE23"/>
    <mergeCell ref="AD11:AE11"/>
    <mergeCell ref="D29:F29"/>
    <mergeCell ref="D19:AA19"/>
    <mergeCell ref="AD19:AE19"/>
    <mergeCell ref="AH34:AX34"/>
    <mergeCell ref="AF11:BC11"/>
    <mergeCell ref="AF12:BC12"/>
    <mergeCell ref="AY29:BC29"/>
    <mergeCell ref="P29:AX29"/>
    <mergeCell ref="P30:AF30"/>
    <mergeCell ref="B25:C25"/>
    <mergeCell ref="AH32:AX32"/>
    <mergeCell ref="AF19:BC19"/>
    <mergeCell ref="AH31:AX31"/>
    <mergeCell ref="AY31:AZ31"/>
    <mergeCell ref="G29:J29"/>
    <mergeCell ref="B30:C30"/>
    <mergeCell ref="B31:C31"/>
    <mergeCell ref="D25:AA25"/>
    <mergeCell ref="AD25:AE25"/>
    <mergeCell ref="K34:O34"/>
    <mergeCell ref="P33:AF33"/>
    <mergeCell ref="K33:O33"/>
    <mergeCell ref="K32:O32"/>
    <mergeCell ref="AY34:AZ34"/>
    <mergeCell ref="B35:C35"/>
    <mergeCell ref="AH33:AX33"/>
    <mergeCell ref="AY33:AZ33"/>
    <mergeCell ref="D35:F35"/>
    <mergeCell ref="B32:C32"/>
    <mergeCell ref="P35:AF35"/>
    <mergeCell ref="AF97:AH97"/>
    <mergeCell ref="K35:O35"/>
    <mergeCell ref="AF73:AH73"/>
    <mergeCell ref="X73:Z73"/>
    <mergeCell ref="AA77:AB77"/>
    <mergeCell ref="K39:O39"/>
    <mergeCell ref="AH40:AX40"/>
    <mergeCell ref="K37:O37"/>
    <mergeCell ref="K38:O38"/>
    <mergeCell ref="AD88:AE88"/>
    <mergeCell ref="D68:T68"/>
    <mergeCell ref="D36:F36"/>
    <mergeCell ref="AF68:AH68"/>
    <mergeCell ref="AA74:AB74"/>
    <mergeCell ref="AD74:AE74"/>
    <mergeCell ref="D37:F37"/>
    <mergeCell ref="U77:W77"/>
    <mergeCell ref="U76:W76"/>
    <mergeCell ref="B73:T73"/>
    <mergeCell ref="B33:C33"/>
    <mergeCell ref="K30:O30"/>
    <mergeCell ref="K31:O31"/>
    <mergeCell ref="D30:F30"/>
    <mergeCell ref="D31:F31"/>
    <mergeCell ref="D32:F32"/>
    <mergeCell ref="D33:F33"/>
    <mergeCell ref="U98:W98"/>
    <mergeCell ref="X98:Z98"/>
    <mergeCell ref="X68:Z68"/>
    <mergeCell ref="B74:C74"/>
    <mergeCell ref="D74:T74"/>
    <mergeCell ref="U73:W73"/>
    <mergeCell ref="B97:T97"/>
    <mergeCell ref="U97:W97"/>
    <mergeCell ref="D88:T88"/>
    <mergeCell ref="U88:W88"/>
    <mergeCell ref="AF98:AH98"/>
    <mergeCell ref="B99:C99"/>
    <mergeCell ref="D99:T99"/>
    <mergeCell ref="U99:W99"/>
    <mergeCell ref="X99:Z99"/>
    <mergeCell ref="AA99:AB99"/>
    <mergeCell ref="AD99:AE99"/>
    <mergeCell ref="AF99:AH99"/>
    <mergeCell ref="B98:C98"/>
    <mergeCell ref="D98:T98"/>
    <mergeCell ref="AA98:AB98"/>
    <mergeCell ref="AD98:AE98"/>
    <mergeCell ref="X97:Z97"/>
    <mergeCell ref="AA97:AE97"/>
    <mergeCell ref="AD75:AE75"/>
    <mergeCell ref="AF75:AH75"/>
    <mergeCell ref="AA89:AB89"/>
    <mergeCell ref="X77:Z77"/>
    <mergeCell ref="AF76:AH76"/>
    <mergeCell ref="AD76:AE76"/>
    <mergeCell ref="K42:O42"/>
    <mergeCell ref="B45:C45"/>
    <mergeCell ref="K45:O45"/>
    <mergeCell ref="B44:C44"/>
    <mergeCell ref="K44:O44"/>
    <mergeCell ref="P44:AF44"/>
    <mergeCell ref="G42:J42"/>
    <mergeCell ref="B15:AA15"/>
    <mergeCell ref="X76:Z76"/>
    <mergeCell ref="AA76:AB76"/>
    <mergeCell ref="D76:T76"/>
    <mergeCell ref="P37:AF37"/>
    <mergeCell ref="P40:AF40"/>
    <mergeCell ref="X71:Z71"/>
    <mergeCell ref="B42:C42"/>
    <mergeCell ref="D71:T71"/>
    <mergeCell ref="B69:C69"/>
    <mergeCell ref="B36:C36"/>
    <mergeCell ref="B37:C37"/>
    <mergeCell ref="AH38:AX38"/>
    <mergeCell ref="AH39:AX39"/>
    <mergeCell ref="AY38:AZ38"/>
    <mergeCell ref="B39:C39"/>
    <mergeCell ref="P39:AF39"/>
    <mergeCell ref="G36:J36"/>
    <mergeCell ref="G37:J37"/>
    <mergeCell ref="P36:AF36"/>
    <mergeCell ref="K36:O36"/>
    <mergeCell ref="AY41:AZ41"/>
    <mergeCell ref="B41:C41"/>
    <mergeCell ref="AH37:AX37"/>
    <mergeCell ref="B19:C19"/>
    <mergeCell ref="D38:F38"/>
    <mergeCell ref="D39:F39"/>
    <mergeCell ref="B34:C34"/>
    <mergeCell ref="AY40:AZ40"/>
    <mergeCell ref="P38:AF38"/>
    <mergeCell ref="B38:C38"/>
    <mergeCell ref="U80:W80"/>
    <mergeCell ref="X80:Z80"/>
    <mergeCell ref="AA80:AB80"/>
    <mergeCell ref="B75:C75"/>
    <mergeCell ref="D75:T75"/>
    <mergeCell ref="U75:W75"/>
    <mergeCell ref="X75:Z75"/>
    <mergeCell ref="K41:O41"/>
    <mergeCell ref="B71:C71"/>
    <mergeCell ref="AD80:AE80"/>
    <mergeCell ref="AF80:AH80"/>
    <mergeCell ref="B79:T79"/>
    <mergeCell ref="U79:W79"/>
    <mergeCell ref="X79:Z79"/>
    <mergeCell ref="B40:C40"/>
    <mergeCell ref="K40:O40"/>
    <mergeCell ref="AH44:AX44"/>
    <mergeCell ref="B67:T67"/>
    <mergeCell ref="D70:T70"/>
    <mergeCell ref="B80:C80"/>
    <mergeCell ref="D80:T80"/>
    <mergeCell ref="AF71:AH71"/>
    <mergeCell ref="AA79:AE79"/>
    <mergeCell ref="AF79:AH79"/>
    <mergeCell ref="AF77:AH77"/>
    <mergeCell ref="AA75:AB75"/>
    <mergeCell ref="B76:C76"/>
    <mergeCell ref="B77:C77"/>
    <mergeCell ref="D77:T77"/>
    <mergeCell ref="AD77:AE77"/>
    <mergeCell ref="AD71:AE71"/>
    <mergeCell ref="B82:C82"/>
    <mergeCell ref="D82:T82"/>
    <mergeCell ref="U82:W82"/>
    <mergeCell ref="X82:Z82"/>
    <mergeCell ref="B81:C81"/>
    <mergeCell ref="D81:T81"/>
    <mergeCell ref="U81:W81"/>
    <mergeCell ref="X81:Z81"/>
    <mergeCell ref="AF82:AH82"/>
    <mergeCell ref="AA83:AB83"/>
    <mergeCell ref="AD83:AE83"/>
    <mergeCell ref="AF83:AH83"/>
    <mergeCell ref="AA81:AB81"/>
    <mergeCell ref="AD81:AE81"/>
    <mergeCell ref="AF81:AH81"/>
    <mergeCell ref="B83:C83"/>
    <mergeCell ref="D83:T83"/>
    <mergeCell ref="U83:W83"/>
    <mergeCell ref="X83:Z83"/>
    <mergeCell ref="AA82:AB82"/>
    <mergeCell ref="AD82:AE82"/>
    <mergeCell ref="BD136:BP136"/>
    <mergeCell ref="M137:AE137"/>
    <mergeCell ref="AG137:AX137"/>
    <mergeCell ref="B136:C136"/>
    <mergeCell ref="D136:G136"/>
    <mergeCell ref="H136:L136"/>
    <mergeCell ref="M136:AE136"/>
    <mergeCell ref="AG136:AX136"/>
    <mergeCell ref="AY136:AZ136"/>
    <mergeCell ref="BB136:BC136"/>
    <mergeCell ref="BD132:BP132"/>
    <mergeCell ref="M133:AE133"/>
    <mergeCell ref="AG133:AX133"/>
    <mergeCell ref="B135:C135"/>
    <mergeCell ref="D135:G135"/>
    <mergeCell ref="H135:L135"/>
    <mergeCell ref="M135:AX135"/>
    <mergeCell ref="AY135:BC135"/>
    <mergeCell ref="B132:C132"/>
    <mergeCell ref="D132:G132"/>
    <mergeCell ref="AG132:AX132"/>
    <mergeCell ref="AY132:AZ132"/>
    <mergeCell ref="BB128:BC128"/>
    <mergeCell ref="H128:L128"/>
    <mergeCell ref="M128:AE128"/>
    <mergeCell ref="AG128:AX128"/>
    <mergeCell ref="AY128:AZ128"/>
    <mergeCell ref="BB132:BC132"/>
    <mergeCell ref="H132:L132"/>
    <mergeCell ref="M132:AE132"/>
    <mergeCell ref="BD128:BP128"/>
    <mergeCell ref="M129:AE129"/>
    <mergeCell ref="AG129:AX129"/>
    <mergeCell ref="B131:C131"/>
    <mergeCell ref="D131:G131"/>
    <mergeCell ref="H131:L131"/>
    <mergeCell ref="M131:AX131"/>
    <mergeCell ref="AY131:BC131"/>
    <mergeCell ref="B128:C128"/>
    <mergeCell ref="D128:G128"/>
    <mergeCell ref="B127:C127"/>
    <mergeCell ref="D127:G127"/>
    <mergeCell ref="H127:L127"/>
    <mergeCell ref="M127:AX127"/>
    <mergeCell ref="AY127:BC127"/>
    <mergeCell ref="BB124:BC124"/>
    <mergeCell ref="BD124:BP124"/>
    <mergeCell ref="M125:AE125"/>
    <mergeCell ref="AG125:AX125"/>
    <mergeCell ref="B124:C124"/>
    <mergeCell ref="D124:G124"/>
    <mergeCell ref="H124:L124"/>
    <mergeCell ref="M124:AE124"/>
    <mergeCell ref="AG124:AX124"/>
    <mergeCell ref="AY124:AZ124"/>
    <mergeCell ref="BB120:BC120"/>
    <mergeCell ref="BD120:BP120"/>
    <mergeCell ref="M121:AE121"/>
    <mergeCell ref="AG121:AX121"/>
    <mergeCell ref="B123:C123"/>
    <mergeCell ref="D123:G123"/>
    <mergeCell ref="H123:L123"/>
    <mergeCell ref="M123:AX123"/>
    <mergeCell ref="AY123:BC123"/>
    <mergeCell ref="B120:C120"/>
    <mergeCell ref="D120:G120"/>
    <mergeCell ref="H120:L120"/>
    <mergeCell ref="M120:AE120"/>
    <mergeCell ref="AG120:AX120"/>
    <mergeCell ref="AY120:AZ120"/>
    <mergeCell ref="BB116:BC116"/>
    <mergeCell ref="H116:L116"/>
    <mergeCell ref="M116:AE116"/>
    <mergeCell ref="AG116:AX116"/>
    <mergeCell ref="AY116:AZ116"/>
    <mergeCell ref="BD116:BP116"/>
    <mergeCell ref="M117:AE117"/>
    <mergeCell ref="AG117:AX117"/>
    <mergeCell ref="B119:C119"/>
    <mergeCell ref="D119:G119"/>
    <mergeCell ref="H119:L119"/>
    <mergeCell ref="M119:AX119"/>
    <mergeCell ref="AY119:BC119"/>
    <mergeCell ref="B116:C116"/>
    <mergeCell ref="D116:G116"/>
    <mergeCell ref="AY112:AZ112"/>
    <mergeCell ref="BB112:BC112"/>
    <mergeCell ref="BD112:BP112"/>
    <mergeCell ref="M113:AE113"/>
    <mergeCell ref="AG113:AX113"/>
    <mergeCell ref="B115:C115"/>
    <mergeCell ref="D115:G115"/>
    <mergeCell ref="H115:L115"/>
    <mergeCell ref="M115:AX115"/>
    <mergeCell ref="AY115:BC115"/>
    <mergeCell ref="B111:C111"/>
    <mergeCell ref="D111:G111"/>
    <mergeCell ref="H111:L111"/>
    <mergeCell ref="M111:AX111"/>
    <mergeCell ref="AY111:BC111"/>
    <mergeCell ref="B112:C112"/>
    <mergeCell ref="D112:G112"/>
    <mergeCell ref="H112:L112"/>
    <mergeCell ref="M112:AE112"/>
    <mergeCell ref="AG112:AX112"/>
    <mergeCell ref="BH34:BI34"/>
    <mergeCell ref="BD35:BE35"/>
    <mergeCell ref="BF35:BG35"/>
    <mergeCell ref="BH35:BI35"/>
    <mergeCell ref="BD36:BE36"/>
    <mergeCell ref="BF36:BG36"/>
    <mergeCell ref="BH36:BI36"/>
    <mergeCell ref="BD34:BE34"/>
    <mergeCell ref="BF37:BG37"/>
    <mergeCell ref="BH37:BI37"/>
    <mergeCell ref="BD38:BE38"/>
    <mergeCell ref="BF38:BG38"/>
    <mergeCell ref="BH38:BI38"/>
    <mergeCell ref="BD39:BE39"/>
    <mergeCell ref="BF39:BG39"/>
    <mergeCell ref="BH39:BI39"/>
    <mergeCell ref="BD37:BE37"/>
    <mergeCell ref="BF40:BG40"/>
    <mergeCell ref="BH40:BI40"/>
    <mergeCell ref="BD41:BE41"/>
    <mergeCell ref="BF41:BG41"/>
    <mergeCell ref="BH41:BI41"/>
    <mergeCell ref="BD42:BE42"/>
    <mergeCell ref="BF42:BG42"/>
    <mergeCell ref="BH42:BI42"/>
    <mergeCell ref="BD40:BE40"/>
    <mergeCell ref="BF43:BG43"/>
    <mergeCell ref="BH43:BI43"/>
    <mergeCell ref="BD44:BE44"/>
    <mergeCell ref="BF44:BG44"/>
    <mergeCell ref="BH44:BI44"/>
    <mergeCell ref="BD45:BE45"/>
    <mergeCell ref="BF45:BG45"/>
    <mergeCell ref="BH45:BI45"/>
    <mergeCell ref="BD43:BE43"/>
    <mergeCell ref="BF46:BG46"/>
    <mergeCell ref="BH46:BI46"/>
    <mergeCell ref="BD47:BE47"/>
    <mergeCell ref="BF47:BG47"/>
    <mergeCell ref="BH47:BI47"/>
    <mergeCell ref="BD48:BE48"/>
    <mergeCell ref="BF48:BG48"/>
    <mergeCell ref="BH48:BI48"/>
    <mergeCell ref="BD46:BE46"/>
    <mergeCell ref="BD49:BE49"/>
    <mergeCell ref="BF49:BG49"/>
    <mergeCell ref="BH49:BI49"/>
    <mergeCell ref="BD50:BE50"/>
    <mergeCell ref="BF50:BG50"/>
    <mergeCell ref="BH50:BI50"/>
    <mergeCell ref="BD51:BE51"/>
    <mergeCell ref="BF51:BG51"/>
    <mergeCell ref="BH51:BI51"/>
    <mergeCell ref="BD52:BE52"/>
    <mergeCell ref="BF52:BG52"/>
    <mergeCell ref="BH52:BI52"/>
    <mergeCell ref="BD53:BE53"/>
    <mergeCell ref="BF53:BG53"/>
    <mergeCell ref="BH53:BI53"/>
    <mergeCell ref="BD54:BE54"/>
    <mergeCell ref="BF54:BG54"/>
    <mergeCell ref="BH54:BI54"/>
    <mergeCell ref="BD55:BE55"/>
    <mergeCell ref="BF55:BG55"/>
    <mergeCell ref="BH55:BI55"/>
    <mergeCell ref="BD56:BE56"/>
    <mergeCell ref="BF56:BG56"/>
    <mergeCell ref="BH56:BI56"/>
    <mergeCell ref="BD57:BE57"/>
    <mergeCell ref="BF57:BG57"/>
    <mergeCell ref="BH57:BI57"/>
    <mergeCell ref="BD58:BE58"/>
    <mergeCell ref="BF58:BG58"/>
    <mergeCell ref="BH58:BI58"/>
    <mergeCell ref="BD59:BE59"/>
    <mergeCell ref="BF59:BG59"/>
    <mergeCell ref="BH59:BI59"/>
    <mergeCell ref="BD60:BE60"/>
    <mergeCell ref="BF60:BG60"/>
    <mergeCell ref="BH60:BI60"/>
    <mergeCell ref="BD61:BE61"/>
    <mergeCell ref="BF61:BG61"/>
    <mergeCell ref="BH61:BI61"/>
    <mergeCell ref="BD62:BE62"/>
    <mergeCell ref="BF62:BG62"/>
    <mergeCell ref="BH62:BI62"/>
    <mergeCell ref="BD65:BE65"/>
    <mergeCell ref="BF65:BG65"/>
    <mergeCell ref="BH65:BI65"/>
    <mergeCell ref="BD63:BE63"/>
    <mergeCell ref="BF63:BG63"/>
    <mergeCell ref="BH63:BI63"/>
    <mergeCell ref="BD64:BE64"/>
    <mergeCell ref="BF64:BG64"/>
    <mergeCell ref="BH64:BI64"/>
    <mergeCell ref="BJ38:BK38"/>
    <mergeCell ref="BL38:BM38"/>
    <mergeCell ref="BN38:BO38"/>
    <mergeCell ref="BJ39:BK39"/>
    <mergeCell ref="BJ34:BK34"/>
    <mergeCell ref="BL34:BM34"/>
    <mergeCell ref="BN34:BO34"/>
    <mergeCell ref="BJ35:BK35"/>
    <mergeCell ref="BL35:BM35"/>
    <mergeCell ref="BN35:BO35"/>
    <mergeCell ref="BJ46:BK46"/>
    <mergeCell ref="BL46:BM46"/>
    <mergeCell ref="BN46:BO46"/>
    <mergeCell ref="BJ47:BK47"/>
    <mergeCell ref="BJ42:BK42"/>
    <mergeCell ref="BL42:BM42"/>
    <mergeCell ref="BN42:BO42"/>
    <mergeCell ref="BJ43:BK43"/>
    <mergeCell ref="BL43:BM43"/>
    <mergeCell ref="BN43:BO43"/>
    <mergeCell ref="BJ54:BK54"/>
    <mergeCell ref="BL54:BM54"/>
    <mergeCell ref="BN54:BO54"/>
    <mergeCell ref="BJ55:BK55"/>
    <mergeCell ref="BJ50:BK50"/>
    <mergeCell ref="BL50:BM50"/>
    <mergeCell ref="BN50:BO50"/>
    <mergeCell ref="BJ51:BK51"/>
    <mergeCell ref="BL51:BM51"/>
    <mergeCell ref="BN51:BO51"/>
    <mergeCell ref="BL62:BM62"/>
    <mergeCell ref="BN62:BO62"/>
    <mergeCell ref="BJ63:BK63"/>
    <mergeCell ref="BJ58:BK58"/>
    <mergeCell ref="BL58:BM58"/>
    <mergeCell ref="BN58:BO58"/>
    <mergeCell ref="BJ59:BK59"/>
    <mergeCell ref="BL59:BM59"/>
    <mergeCell ref="BN59:BO59"/>
    <mergeCell ref="BJ29:BK29"/>
    <mergeCell ref="BL29:BM29"/>
    <mergeCell ref="BN29:BO29"/>
    <mergeCell ref="BJ30:BK30"/>
    <mergeCell ref="BL30:BM30"/>
    <mergeCell ref="BN30:BO30"/>
    <mergeCell ref="BN31:BO31"/>
    <mergeCell ref="BJ32:BK32"/>
    <mergeCell ref="BL32:BM32"/>
    <mergeCell ref="BN32:BO32"/>
    <mergeCell ref="BJ33:BK33"/>
    <mergeCell ref="BL33:BM33"/>
    <mergeCell ref="BN33:BO33"/>
    <mergeCell ref="BJ31:BK31"/>
    <mergeCell ref="BL31:BM31"/>
    <mergeCell ref="BJ36:BK36"/>
    <mergeCell ref="BL36:BM36"/>
    <mergeCell ref="BN36:BO36"/>
    <mergeCell ref="BJ37:BK37"/>
    <mergeCell ref="BL37:BM37"/>
    <mergeCell ref="BN37:BO37"/>
    <mergeCell ref="BL39:BM39"/>
    <mergeCell ref="BN39:BO39"/>
    <mergeCell ref="BJ40:BK40"/>
    <mergeCell ref="BL40:BM40"/>
    <mergeCell ref="BN40:BO40"/>
    <mergeCell ref="BJ41:BK41"/>
    <mergeCell ref="BL41:BM41"/>
    <mergeCell ref="BN41:BO41"/>
    <mergeCell ref="BJ44:BK44"/>
    <mergeCell ref="BL44:BM44"/>
    <mergeCell ref="BN44:BO44"/>
    <mergeCell ref="BJ45:BK45"/>
    <mergeCell ref="BL45:BM45"/>
    <mergeCell ref="BN45:BO45"/>
    <mergeCell ref="BL47:BM47"/>
    <mergeCell ref="BN47:BO47"/>
    <mergeCell ref="BJ48:BK48"/>
    <mergeCell ref="BL48:BM48"/>
    <mergeCell ref="BN48:BO48"/>
    <mergeCell ref="BJ49:BK49"/>
    <mergeCell ref="BL49:BM49"/>
    <mergeCell ref="BN49:BO49"/>
    <mergeCell ref="BJ52:BK52"/>
    <mergeCell ref="BL52:BM52"/>
    <mergeCell ref="BN52:BO52"/>
    <mergeCell ref="BJ53:BK53"/>
    <mergeCell ref="BL53:BM53"/>
    <mergeCell ref="BN53:BO53"/>
    <mergeCell ref="BJ56:BK56"/>
    <mergeCell ref="BL56:BM56"/>
    <mergeCell ref="BN56:BO56"/>
    <mergeCell ref="BJ57:BK57"/>
    <mergeCell ref="BL57:BM57"/>
    <mergeCell ref="BN57:BO57"/>
    <mergeCell ref="BJ65:BK65"/>
    <mergeCell ref="BL65:BM65"/>
    <mergeCell ref="BN65:BO65"/>
    <mergeCell ref="BJ60:BK60"/>
    <mergeCell ref="BL60:BM60"/>
    <mergeCell ref="BN60:BO60"/>
    <mergeCell ref="BJ61:BK61"/>
    <mergeCell ref="BL61:BM61"/>
    <mergeCell ref="BN61:BO61"/>
    <mergeCell ref="BJ62:BK62"/>
    <mergeCell ref="BD28:BI28"/>
    <mergeCell ref="BJ28:BO28"/>
    <mergeCell ref="Z28:BC28"/>
    <mergeCell ref="BL63:BM63"/>
    <mergeCell ref="BN63:BO63"/>
    <mergeCell ref="BJ64:BK64"/>
    <mergeCell ref="BL64:BM64"/>
    <mergeCell ref="BN64:BO64"/>
    <mergeCell ref="BL55:BM55"/>
    <mergeCell ref="BN55:BO55"/>
  </mergeCells>
  <dataValidations count="2">
    <dataValidation type="list" showInputMessage="1" showErrorMessage="1" sqref="BD134:BP134 BD126:BP126 BD86:BP86">
      <formula1>$BY$88:$BY$110</formula1>
    </dataValidation>
    <dataValidation type="list" showInputMessage="1" showErrorMessage="1" sqref="BD132:BP132 BD168:BP168 BD164:BP164 BD160:BP160 BD156:BP156 BD152:BP152 BD148:BP148 BD144:BP144 BD140:BP140 BD136:BP136 BD112:BP112 BD116:BP116 BD120:BP120 BD124:BP124 BD128:BP128">
      <formula1>$BY$114:$BY$116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Lutz Kreye</cp:lastModifiedBy>
  <cp:lastPrinted>2009-09-29T08:12:34Z</cp:lastPrinted>
  <dcterms:created xsi:type="dcterms:W3CDTF">1996-10-17T05:27:31Z</dcterms:created>
  <dcterms:modified xsi:type="dcterms:W3CDTF">2016-06-04T11:25:32Z</dcterms:modified>
  <cp:category/>
  <cp:version/>
  <cp:contentType/>
  <cp:contentStatus/>
</cp:coreProperties>
</file>